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628"/>
  <workbookPr/>
  <mc:AlternateContent xmlns:mc="http://schemas.openxmlformats.org/markup-compatibility/2006">
    <mc:Choice Requires="x15">
      <x15ac:absPath xmlns:x15ac="http://schemas.microsoft.com/office/spreadsheetml/2010/11/ac" url="https://d.docs.live.net/a68f3981e394a8a4/02 FGro Red/01 Discovery/Discovery GIC/Toolkit/"/>
    </mc:Choice>
  </mc:AlternateContent>
  <xr:revisionPtr revIDLastSave="0" documentId="8_{0472B1E3-CEC2-418F-A241-F61E30D29DF9}" xr6:coauthVersionLast="47" xr6:coauthVersionMax="47" xr10:uidLastSave="{00000000-0000-0000-0000-000000000000}"/>
  <bookViews>
    <workbookView xWindow="-108" yWindow="-108" windowWidth="23256" windowHeight="12720" activeTab="1" xr2:uid="{00000000-000D-0000-FFFF-FFFF00000000}"/>
  </bookViews>
  <sheets>
    <sheet name="Guide" sheetId="3" r:id="rId1"/>
    <sheet name="Calculator" sheetId="4" r:id="rId2"/>
    <sheet name="Sliding scale" sheetId="5" state="hidden" r:id="rId3"/>
    <sheet name="Inputs" sheetId="1" state="hidden" r:id="rId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5" i="4" l="1"/>
  <c r="E62" i="4" l="1"/>
  <c r="E65" i="1"/>
  <c r="F64" i="1"/>
  <c r="E64" i="1"/>
  <c r="C41" i="4" l="1"/>
  <c r="C40" i="4"/>
  <c r="E14" i="1"/>
  <c r="E23" i="1"/>
  <c r="E21" i="1"/>
  <c r="C39" i="4"/>
  <c r="E16" i="1"/>
  <c r="D81" i="4" l="1"/>
  <c r="D80" i="4"/>
  <c r="A12" i="5"/>
  <c r="D1" i="5"/>
  <c r="A10" i="5"/>
  <c r="A11" i="5"/>
  <c r="A3" i="5"/>
  <c r="A4" i="5"/>
  <c r="A5" i="5"/>
  <c r="A6" i="5"/>
  <c r="A7" i="5"/>
  <c r="A8" i="5"/>
  <c r="A9" i="5"/>
  <c r="A2" i="5"/>
  <c r="E81" i="1"/>
  <c r="E77" i="1"/>
  <c r="E73" i="1"/>
  <c r="E69" i="1"/>
  <c r="E66" i="1"/>
  <c r="E61" i="1"/>
  <c r="E54" i="1"/>
  <c r="E85" i="1"/>
  <c r="E86" i="1"/>
  <c r="E82" i="1"/>
  <c r="E74" i="1"/>
  <c r="E62" i="1"/>
  <c r="C68" i="4" s="1"/>
  <c r="E63" i="1"/>
  <c r="E67" i="1"/>
  <c r="E70" i="1"/>
  <c r="E71" i="1"/>
  <c r="E87" i="1"/>
  <c r="C83" i="1"/>
  <c r="E83" i="1" s="1"/>
  <c r="D78" i="1"/>
  <c r="E78" i="1" s="1"/>
  <c r="C76" i="1"/>
  <c r="E76" i="1" s="1"/>
  <c r="C75" i="1"/>
  <c r="E75" i="1" s="1"/>
  <c r="E72" i="1"/>
  <c r="D68" i="1"/>
  <c r="C68" i="1"/>
  <c r="F68" i="1" s="1"/>
  <c r="E56" i="1"/>
  <c r="E55" i="1"/>
  <c r="C61" i="4" s="1"/>
  <c r="E61" i="4" s="1"/>
  <c r="F56" i="1"/>
  <c r="F62" i="1"/>
  <c r="F63" i="1"/>
  <c r="F67" i="1"/>
  <c r="F70" i="1"/>
  <c r="F71" i="1"/>
  <c r="F72" i="1"/>
  <c r="F74" i="1"/>
  <c r="F78" i="1"/>
  <c r="F82" i="1"/>
  <c r="F85" i="1"/>
  <c r="F86" i="1"/>
  <c r="F55" i="1"/>
  <c r="F43" i="1"/>
  <c r="E43" i="1"/>
  <c r="F40" i="1"/>
  <c r="E42" i="1"/>
  <c r="E41" i="1"/>
  <c r="A52" i="4" s="1"/>
  <c r="E40" i="1"/>
  <c r="A51" i="4" s="1"/>
  <c r="D37" i="1"/>
  <c r="F37" i="1" s="1"/>
  <c r="D38" i="1"/>
  <c r="F38" i="1" s="1"/>
  <c r="D39" i="1"/>
  <c r="E39" i="1" s="1"/>
  <c r="D36" i="1"/>
  <c r="E36" i="1" s="1"/>
  <c r="F29" i="1"/>
  <c r="F30" i="1"/>
  <c r="F32" i="1"/>
  <c r="F33" i="1"/>
  <c r="F34" i="1"/>
  <c r="F35" i="1"/>
  <c r="F41" i="1"/>
  <c r="F42" i="1"/>
  <c r="C53" i="4" s="1"/>
  <c r="E53" i="4" s="1"/>
  <c r="E29" i="1"/>
  <c r="E30" i="1"/>
  <c r="E32" i="1"/>
  <c r="A47" i="4" s="1"/>
  <c r="E33" i="1"/>
  <c r="A48" i="4" s="1"/>
  <c r="C48" i="4" s="1"/>
  <c r="E34" i="1"/>
  <c r="A49" i="4" s="1"/>
  <c r="C49" i="4" s="1"/>
  <c r="E49" i="4" s="1"/>
  <c r="E35" i="1"/>
  <c r="E28" i="1"/>
  <c r="D31" i="1"/>
  <c r="C31" i="1"/>
  <c r="E22" i="1"/>
  <c r="E40" i="4" s="1"/>
  <c r="E24" i="1"/>
  <c r="E41" i="4" s="1"/>
  <c r="F18" i="1"/>
  <c r="F19" i="1"/>
  <c r="F20" i="1"/>
  <c r="F17" i="1"/>
  <c r="E9" i="1"/>
  <c r="E10" i="1"/>
  <c r="E18" i="1"/>
  <c r="E19" i="1"/>
  <c r="E20" i="1"/>
  <c r="E17" i="1"/>
  <c r="C38" i="4"/>
  <c r="F8" i="1"/>
  <c r="F9" i="1"/>
  <c r="F10" i="1"/>
  <c r="F3" i="1"/>
  <c r="F4" i="1"/>
  <c r="F5" i="1"/>
  <c r="F6" i="1"/>
  <c r="F24" i="1"/>
  <c r="F28" i="1"/>
  <c r="F47" i="1"/>
  <c r="F48" i="1"/>
  <c r="E8" i="1"/>
  <c r="E4" i="1"/>
  <c r="E5" i="1"/>
  <c r="E6" i="1"/>
  <c r="E3" i="1"/>
  <c r="F76" i="1" l="1"/>
  <c r="C84" i="1"/>
  <c r="E84" i="1" s="1"/>
  <c r="E38" i="1"/>
  <c r="E37" i="1"/>
  <c r="C79" i="1"/>
  <c r="C34" i="4"/>
  <c r="E34" i="4" s="1"/>
  <c r="F31" i="1"/>
  <c r="F83" i="1"/>
  <c r="E68" i="1"/>
  <c r="C72" i="4"/>
  <c r="E72" i="4" s="1"/>
  <c r="C70" i="4"/>
  <c r="E70" i="4" s="1"/>
  <c r="E68" i="4"/>
  <c r="C69" i="4"/>
  <c r="E69" i="4" s="1"/>
  <c r="C73" i="4"/>
  <c r="E73" i="4" s="1"/>
  <c r="F75" i="1"/>
  <c r="C71" i="4" s="1"/>
  <c r="E71" i="4" s="1"/>
  <c r="F36" i="1"/>
  <c r="C50" i="4" s="1"/>
  <c r="E50" i="4" s="1"/>
  <c r="F39" i="1"/>
  <c r="E39" i="4"/>
  <c r="E31" i="1"/>
  <c r="C51" i="4"/>
  <c r="E51" i="4" s="1"/>
  <c r="C45" i="4"/>
  <c r="E45" i="4" s="1"/>
  <c r="C52" i="4"/>
  <c r="E52" i="4" s="1"/>
  <c r="C47" i="4"/>
  <c r="E47" i="4" s="1"/>
  <c r="C46" i="4"/>
  <c r="E48" i="4"/>
  <c r="C33" i="4"/>
  <c r="E38" i="4"/>
  <c r="D79" i="1" l="1"/>
  <c r="C80" i="1" s="1"/>
  <c r="F79" i="1"/>
  <c r="E35" i="4"/>
  <c r="E33" i="4"/>
  <c r="F84" i="1"/>
  <c r="E42" i="4"/>
  <c r="F80" i="1" l="1"/>
  <c r="E80" i="1"/>
  <c r="E79" i="1"/>
  <c r="C74" i="4" s="1"/>
  <c r="E74" i="4" s="1"/>
  <c r="E75" i="4" s="1"/>
  <c r="E48" i="1"/>
  <c r="E47" i="1"/>
  <c r="C57" i="4" s="1"/>
  <c r="E57" i="4" s="1"/>
  <c r="E58" i="4" s="1"/>
  <c r="E46" i="4" l="1"/>
  <c r="E54" i="4" s="1"/>
  <c r="E77" i="4" s="1"/>
  <c r="C80" i="4" s="1"/>
  <c r="E80" i="4" s="1"/>
  <c r="C81" i="4" s="1"/>
  <c r="E81" i="4" s="1"/>
  <c r="A90" i="4" l="1"/>
  <c r="C87" i="4"/>
  <c r="A88" i="4" s="1"/>
  <c r="A85" i="4"/>
</calcChain>
</file>

<file path=xl/sharedStrings.xml><?xml version="1.0" encoding="utf-8"?>
<sst xmlns="http://schemas.openxmlformats.org/spreadsheetml/2006/main" count="246" uniqueCount="153">
  <si>
    <t>Main Building(with building cost per m2)</t>
  </si>
  <si>
    <t>Select type of main builiding</t>
  </si>
  <si>
    <t>Select main building roof type</t>
  </si>
  <si>
    <t xml:space="preserve">Est amount </t>
  </si>
  <si>
    <t>m2</t>
  </si>
  <si>
    <t>Total</t>
  </si>
  <si>
    <t>Outbuilding (with building cost per m2)</t>
  </si>
  <si>
    <t>Select type of carport</t>
  </si>
  <si>
    <t>Carport shaded single</t>
  </si>
  <si>
    <t>Carport covered single</t>
  </si>
  <si>
    <t>Carport covered double</t>
  </si>
  <si>
    <t>Carport shaded double</t>
  </si>
  <si>
    <t>Domestic quarters</t>
  </si>
  <si>
    <t>X</t>
  </si>
  <si>
    <t xml:space="preserve">Boundary walls (with building cost per m2) </t>
  </si>
  <si>
    <t>Precast with face brick</t>
  </si>
  <si>
    <t>Precast/slatted timber</t>
  </si>
  <si>
    <t>Razorwire rolls 0.5m per meter</t>
  </si>
  <si>
    <t>Wire mesh</t>
  </si>
  <si>
    <t>Electric fencing</t>
  </si>
  <si>
    <t>Palisade fencing</t>
  </si>
  <si>
    <t>Brick with steel fencing</t>
  </si>
  <si>
    <t>Paving (with building cost per m2)</t>
  </si>
  <si>
    <t xml:space="preserve">Select type of paving </t>
  </si>
  <si>
    <t>Clay/concrete brick</t>
  </si>
  <si>
    <t>Tarmac/Concrete</t>
  </si>
  <si>
    <t>Other improvements</t>
  </si>
  <si>
    <t>Additional costs</t>
  </si>
  <si>
    <t>For professional and municipal fees, demolition charges, debris removal and costs of making the site safe.</t>
  </si>
  <si>
    <t>X%</t>
  </si>
  <si>
    <t>VAT included</t>
  </si>
  <si>
    <t xml:space="preserve">Replacement value </t>
  </si>
  <si>
    <t>RX</t>
  </si>
  <si>
    <t>Get a home insurance quote</t>
  </si>
  <si>
    <t>Clear</t>
  </si>
  <si>
    <t xml:space="preserve">Main Building </t>
  </si>
  <si>
    <t>Middle Class</t>
  </si>
  <si>
    <t xml:space="preserve">High Class </t>
  </si>
  <si>
    <t xml:space="preserve">Standard Class </t>
  </si>
  <si>
    <t>Exclusive Class</t>
  </si>
  <si>
    <t>Select the type of main building</t>
  </si>
  <si>
    <t>Examples (with building cost per sq m)</t>
  </si>
  <si>
    <t>Total Estimate</t>
  </si>
  <si>
    <t>Estimated replacement cost per sq m</t>
  </si>
  <si>
    <t>Standard roof - cement tile</t>
  </si>
  <si>
    <t>Standard roof - IBR, Chrome or Zinc sheets</t>
  </si>
  <si>
    <t>Slate/Thatch roof</t>
  </si>
  <si>
    <t>Comments</t>
  </si>
  <si>
    <t>Outbuildings</t>
  </si>
  <si>
    <t>Garage</t>
  </si>
  <si>
    <t>Standard garage R4300 - R6800</t>
  </si>
  <si>
    <t>Carport</t>
  </si>
  <si>
    <t>Cottage or Flat</t>
  </si>
  <si>
    <t>Cottage/Flat</t>
  </si>
  <si>
    <t>Boundary walls</t>
  </si>
  <si>
    <t>Face Brick (PRM, 1.8m high)</t>
  </si>
  <si>
    <t>Brick and Plaster (PRM, 1.8m high)</t>
  </si>
  <si>
    <t xml:space="preserve">Face brick single wall </t>
  </si>
  <si>
    <t xml:space="preserve">Face brick double wall </t>
  </si>
  <si>
    <t>Brick and plaster single wall</t>
  </si>
  <si>
    <t>Brick and plaster double wall</t>
  </si>
  <si>
    <t>Brick and plaster single wall - R750 - R1300</t>
  </si>
  <si>
    <t>A single wall is 110mm wide and a double wall is 220mm wide.
A standard wall is 1.8m high. If you have a higher wall, it needs to be designed by an engineer and have a certificate of compliance.</t>
  </si>
  <si>
    <t>Electric fencing: 4 strands</t>
  </si>
  <si>
    <t>Electric fencing: 8 strands</t>
  </si>
  <si>
    <t>Electric fencing: 10 strands</t>
  </si>
  <si>
    <t>Electric fencing: 24 strands</t>
  </si>
  <si>
    <t>Steel pool fencing (1,2m)</t>
  </si>
  <si>
    <t>Glass pool fencing (1,2m)</t>
  </si>
  <si>
    <t>Pool Fencing</t>
  </si>
  <si>
    <t>Paving</t>
  </si>
  <si>
    <t>Select the type of paving</t>
  </si>
  <si>
    <t>Lapa or covered entertainment area</t>
  </si>
  <si>
    <t>Tennis court</t>
  </si>
  <si>
    <t>Water tanks</t>
  </si>
  <si>
    <t>Generators</t>
  </si>
  <si>
    <t>Home automation systems</t>
  </si>
  <si>
    <t>Solar heating systems</t>
  </si>
  <si>
    <t>Geysers</t>
  </si>
  <si>
    <t>Boreholes</t>
  </si>
  <si>
    <t>Lapa with open sides</t>
  </si>
  <si>
    <t>Lapa with brickword on two sides</t>
  </si>
  <si>
    <t>Up to 5kL</t>
  </si>
  <si>
    <t>Up to kL</t>
  </si>
  <si>
    <t>Filtration system for water tanks</t>
  </si>
  <si>
    <t>Small Generator</t>
  </si>
  <si>
    <t>Small Filtration system</t>
  </si>
  <si>
    <t>Medium Filtration system</t>
  </si>
  <si>
    <t>Large Filtration system</t>
  </si>
  <si>
    <t>Medium Generator</t>
  </si>
  <si>
    <t>Large Generator</t>
  </si>
  <si>
    <t>Small Home automation system</t>
  </si>
  <si>
    <t>Medium Home automation system</t>
  </si>
  <si>
    <t>Large Home automation system</t>
  </si>
  <si>
    <t>Direct low-pressure Solar heating system</t>
  </si>
  <si>
    <t>Indirect low-pressure Solar heating system</t>
  </si>
  <si>
    <t>Direct high-pressure Solar heating system</t>
  </si>
  <si>
    <t>Indirect high-pressure Solar heating system</t>
  </si>
  <si>
    <t>Yes</t>
  </si>
  <si>
    <t>No</t>
  </si>
  <si>
    <t>+</t>
  </si>
  <si>
    <t>Filtration system for water tank</t>
  </si>
  <si>
    <t>None</t>
  </si>
  <si>
    <t>-</t>
  </si>
  <si>
    <t>If your generator is less than R25 000, consider insuring it under Household contents.</t>
  </si>
  <si>
    <t xml:space="preserve">How much do you think your buildings are worth? </t>
  </si>
  <si>
    <t>Value (in 100 000s)</t>
  </si>
  <si>
    <r>
      <t>m</t>
    </r>
    <r>
      <rPr>
        <vertAlign val="superscript"/>
        <sz val="11"/>
        <color rgb="FF004B8D"/>
        <rFont val="Open Sans Semibold"/>
        <family val="2"/>
      </rPr>
      <t>2</t>
    </r>
  </si>
  <si>
    <t xml:space="preserve">Additional costs </t>
  </si>
  <si>
    <t>Sub-total estimate</t>
  </si>
  <si>
    <t>% increase</t>
  </si>
  <si>
    <t>Debris removal, demolition and professional fees, such as those charged by architects, quantity surveyors, consulting engineers and local authorities</t>
  </si>
  <si>
    <t>TOTAL REPLACEMENT COST OF</t>
  </si>
  <si>
    <t xml:space="preserve">   How to use this Building Replacement Cost Calculator:</t>
  </si>
  <si>
    <t xml:space="preserve">  - All cells in this format show you the total estimate for each category. </t>
  </si>
  <si>
    <t xml:space="preserve">   </t>
  </si>
  <si>
    <t xml:space="preserve">  - All cells in this format allow you to manually input the value applicable for your buildings. </t>
  </si>
  <si>
    <r>
      <t>The m</t>
    </r>
    <r>
      <rPr>
        <vertAlign val="superscript"/>
        <sz val="8"/>
        <color rgb="FF6D6E71"/>
        <rFont val="Open Sans"/>
        <family val="2"/>
      </rPr>
      <t>2</t>
    </r>
    <r>
      <rPr>
        <sz val="8"/>
        <color rgb="FF6D6E71"/>
        <rFont val="Open Sans"/>
        <family val="2"/>
      </rPr>
      <t xml:space="preserve"> for a single carport is 18 m</t>
    </r>
    <r>
      <rPr>
        <vertAlign val="superscript"/>
        <sz val="8"/>
        <color rgb="FF6D6E71"/>
        <rFont val="Open Sans"/>
        <family val="2"/>
      </rPr>
      <t>2</t>
    </r>
    <r>
      <rPr>
        <sz val="8"/>
        <color rgb="FF6D6E71"/>
        <rFont val="Open Sans"/>
        <family val="2"/>
      </rPr>
      <t xml:space="preserve"> (6mx3m) and a double carport is 36 m</t>
    </r>
    <r>
      <rPr>
        <vertAlign val="superscript"/>
        <sz val="8"/>
        <color rgb="FF6D6E71"/>
        <rFont val="Open Sans"/>
        <family val="2"/>
      </rPr>
      <t>2</t>
    </r>
    <r>
      <rPr>
        <sz val="8"/>
        <color rgb="FF6D6E71"/>
        <rFont val="Open Sans"/>
        <family val="2"/>
      </rPr>
      <t xml:space="preserve"> (6mx6m)</t>
    </r>
  </si>
  <si>
    <t>Value</t>
  </si>
  <si>
    <t>Electric fencing: 4 strands - R168</t>
  </si>
  <si>
    <t xml:space="preserve">   1. Start off by estimating what the value of your buildings is. </t>
  </si>
  <si>
    <t xml:space="preserve">   2. Then, simply choose all the applicable options for your building. </t>
  </si>
  <si>
    <t xml:space="preserve">   5. The calculator will estimate the total replacement cost of your building. </t>
  </si>
  <si>
    <t xml:space="preserve">   3. Once you have selected these, input the meters squared for each option. </t>
  </si>
  <si>
    <t xml:space="preserve">   6. It will also highlight is you are over- or under-insured and by how much, based on your initial estimate of your</t>
  </si>
  <si>
    <t xml:space="preserve">        building replacement cost.</t>
  </si>
  <si>
    <t xml:space="preserve">  - All cells in this format allow you to choose from a range of options. Choose the applicable option </t>
  </si>
  <si>
    <t xml:space="preserve">    by clicking on the arrow on the right-hand side of the cell. </t>
  </si>
  <si>
    <t xml:space="preserve">   4. The calculator will calculate the estimate for each category as well as the total estimate for each section     </t>
  </si>
  <si>
    <t xml:space="preserve">       of the calculator</t>
  </si>
  <si>
    <r>
      <t>The m</t>
    </r>
    <r>
      <rPr>
        <vertAlign val="superscript"/>
        <sz val="8"/>
        <color rgb="FF6D6E71"/>
        <rFont val="Open Sans"/>
        <family val="2"/>
      </rPr>
      <t>2</t>
    </r>
    <r>
      <rPr>
        <sz val="8"/>
        <color rgb="FF6D6E71"/>
        <rFont val="Open Sans"/>
        <family val="2"/>
      </rPr>
      <t xml:space="preserve"> for the roof must take into account the incline of the roof as well as overhanging tiles (which is usually 1 metre extra around the whole house)</t>
    </r>
  </si>
  <si>
    <t>Entry level court (Basic finish)</t>
  </si>
  <si>
    <t xml:space="preserve">Mid-range courst (Medium finish) </t>
  </si>
  <si>
    <t>Intermediate Court (High quality finish but not professions standards)</t>
  </si>
  <si>
    <t xml:space="preserve">Professional Court </t>
  </si>
  <si>
    <t>&gt;2500</t>
  </si>
  <si>
    <t>+R2500</t>
  </si>
  <si>
    <t>Width of swimming pool:</t>
  </si>
  <si>
    <t xml:space="preserve">Perimeter of swimming pool (if the pool is not rectangular) </t>
  </si>
  <si>
    <t xml:space="preserve">Swimming pool </t>
  </si>
  <si>
    <t>Fibre Glass</t>
  </si>
  <si>
    <t>Marble light</t>
  </si>
  <si>
    <t>This is based on standard finishes. These include an standard depth (0.9m deep in the shallow end and 1.8m deep in the deep end), entry-level mosaic finished, Corobrik paving or smart stone finishes around the pool)</t>
  </si>
  <si>
    <r>
      <t>(Based on m</t>
    </r>
    <r>
      <rPr>
        <vertAlign val="superscript"/>
        <sz val="11"/>
        <color rgb="FF6D6E71"/>
        <rFont val="Open Sans"/>
        <family val="2"/>
      </rPr>
      <t xml:space="preserve">2 </t>
    </r>
    <r>
      <rPr>
        <sz val="11"/>
        <color rgb="FF6D6E71"/>
        <rFont val="Open Sans"/>
        <family val="2"/>
      </rPr>
      <t>and average depth assumed)</t>
    </r>
  </si>
  <si>
    <t>Basic: Standard Turf/Concrete Court with basic fencing and no lighting
Medium: Concrete court with standard surface finish and fencing including a simple lighting system (4 floodlights)
Intermediate: High quality concrete court with high quality finish on surface including proper fending and wind barriers and proper lighting (6-8 floodlights)
Note: Professional courts must be specified with underwriting</t>
  </si>
  <si>
    <t>Length of swimming pool:</t>
  </si>
  <si>
    <t>Standard Class  - R7500 - R9700</t>
  </si>
  <si>
    <t>Standard roof - cement tile - R450 - R500</t>
  </si>
  <si>
    <t>Face brick single wall  - R700 - R1000</t>
  </si>
  <si>
    <t>Steel pool fencing (1,2m) - R430 - R860</t>
  </si>
  <si>
    <t>Clay/concrete brick - R330 - 460</t>
  </si>
  <si>
    <t>Value in (1000s)</t>
  </si>
  <si>
    <t xml:space="preserve">Either input the value (in 1000s) or move the marker of the sliding scale.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</si>
</sst>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 #,##0.00_ ;_ * \-#,##0.00_ ;_ * &quot;-&quot;??_ ;_ @_ "/>
    <numFmt numFmtId="165" formatCode="_ * #,##0_ ;_ * \-#,##0_ ;_ * &quot;-&quot;??_ ;_ @_ "/>
    <numFmt numFmtId="166" formatCode="[$R-1C09]#,##0.00"/>
    <numFmt numFmtId="167" formatCode="[$R-1C09]#,##0"/>
    <numFmt numFmtId="168" formatCode="_-[$R-1C09]* #,##0_-;\-[$R-1C09]* #,##0_-;_-[$R-1C09]* &quot;-&quot;_-;_-@_-"/>
    <numFmt numFmtId="169" formatCode="_-[$R-1C09]* #,##0.00_-;\-[$R-1C09]* #,##0.00_-;_-[$R-1C09]* &quot;-&quot;_-;_-@_-"/>
  </numFmts>
  <fonts count="17" x14ac:knownFonts="1">
    <font>
      <sz val="11"/>
      <color theme="1"/>
      <name val="Calibri"/>
      <family val="2"/>
      <scheme val="minor"/>
    </font>
    <font>
      <b/>
      <sz val="11"/>
      <color theme="1"/>
      <name val="Calibri"/>
      <family val="2"/>
      <scheme val="minor"/>
    </font>
    <font>
      <sz val="11"/>
      <color theme="1"/>
      <name val="Calibri"/>
      <family val="2"/>
      <scheme val="minor"/>
    </font>
    <font>
      <b/>
      <sz val="10.5"/>
      <color rgb="FF6D6E71"/>
      <name val="Calibri"/>
      <family val="2"/>
      <scheme val="minor"/>
    </font>
    <font>
      <sz val="10"/>
      <color rgb="FF6D6E71"/>
      <name val="Calibri"/>
      <family val="2"/>
      <scheme val="minor"/>
    </font>
    <font>
      <i/>
      <sz val="10"/>
      <color rgb="FF6D6E71"/>
      <name val="Calibri"/>
      <family val="2"/>
      <scheme val="minor"/>
    </font>
    <font>
      <sz val="10"/>
      <color rgb="FF6D6E71"/>
      <name val="Open Sans"/>
      <family val="2"/>
    </font>
    <font>
      <sz val="11"/>
      <color rgb="FF6D6E71"/>
      <name val="Open Sans"/>
      <family val="2"/>
    </font>
    <font>
      <sz val="8"/>
      <color rgb="FF6D6E71"/>
      <name val="Open Sans"/>
      <family val="2"/>
    </font>
    <font>
      <vertAlign val="superscript"/>
      <sz val="8"/>
      <color rgb="FF6D6E71"/>
      <name val="Open Sans"/>
      <family val="2"/>
    </font>
    <font>
      <sz val="11"/>
      <color rgb="FF004B8D"/>
      <name val="Open Sans Semibold"/>
      <family val="2"/>
    </font>
    <font>
      <vertAlign val="superscript"/>
      <sz val="11"/>
      <color rgb="FF004B8D"/>
      <name val="Open Sans Semibold"/>
      <family val="2"/>
    </font>
    <font>
      <sz val="14"/>
      <color rgb="FF004B8D"/>
      <name val="Open Sans Semibold"/>
      <family val="2"/>
    </font>
    <font>
      <sz val="20"/>
      <color theme="0"/>
      <name val="Open Sans Semibold"/>
      <family val="2"/>
    </font>
    <font>
      <sz val="11"/>
      <color rgb="FF6D6E71"/>
      <name val="Open Sans Semibold"/>
      <family val="2"/>
    </font>
    <font>
      <sz val="11"/>
      <color theme="0"/>
      <name val="Open Sans"/>
      <family val="2"/>
    </font>
    <font>
      <vertAlign val="superscript"/>
      <sz val="11"/>
      <color rgb="FF6D6E71"/>
      <name val="Open Sans"/>
      <family val="2"/>
    </font>
  </fonts>
  <fills count="7">
    <fill>
      <patternFill patternType="none"/>
    </fill>
    <fill>
      <patternFill patternType="gray125"/>
    </fill>
    <fill>
      <patternFill patternType="solid">
        <fgColor rgb="FF004B8D"/>
        <bgColor indexed="64"/>
      </patternFill>
    </fill>
    <fill>
      <patternFill patternType="solid">
        <fgColor rgb="FFBA8C60"/>
        <bgColor indexed="64"/>
      </patternFill>
    </fill>
    <fill>
      <patternFill patternType="solid">
        <fgColor rgb="FFEEE2D7"/>
        <bgColor indexed="64"/>
      </patternFill>
    </fill>
    <fill>
      <patternFill patternType="solid">
        <fgColor rgb="FFD9E4EE"/>
        <bgColor indexed="64"/>
      </patternFill>
    </fill>
    <fill>
      <patternFill patternType="solid">
        <fgColor theme="0" tint="-4.9989318521683403E-2"/>
        <bgColor indexed="64"/>
      </patternFill>
    </fill>
  </fills>
  <borders count="37">
    <border>
      <left/>
      <right/>
      <top/>
      <bottom/>
      <diagonal/>
    </border>
    <border>
      <left/>
      <right/>
      <top/>
      <bottom style="medium">
        <color rgb="FF004B8D"/>
      </bottom>
      <diagonal/>
    </border>
    <border>
      <left/>
      <right/>
      <top style="medium">
        <color rgb="FF004B8D"/>
      </top>
      <bottom style="medium">
        <color rgb="FF004B8D"/>
      </bottom>
      <diagonal/>
    </border>
    <border>
      <left/>
      <right/>
      <top style="medium">
        <color rgb="FF004B8D"/>
      </top>
      <bottom/>
      <diagonal/>
    </border>
    <border>
      <left/>
      <right/>
      <top style="medium">
        <color rgb="FF004B8D"/>
      </top>
      <bottom style="dotted">
        <color theme="0" tint="-0.249977111117893"/>
      </bottom>
      <diagonal/>
    </border>
    <border>
      <left style="dotted">
        <color theme="0" tint="-0.249977111117893"/>
      </left>
      <right style="dotted">
        <color theme="0" tint="-0.249977111117893"/>
      </right>
      <top style="dotted">
        <color theme="0" tint="-0.249977111117893"/>
      </top>
      <bottom style="dotted">
        <color theme="0" tint="-0.249977111117893"/>
      </bottom>
      <diagonal/>
    </border>
    <border>
      <left style="dotted">
        <color theme="0" tint="-0.249977111117893"/>
      </left>
      <right style="dotted">
        <color theme="0" tint="-0.249977111117893"/>
      </right>
      <top style="dotted">
        <color theme="0" tint="-0.249977111117893"/>
      </top>
      <bottom/>
      <diagonal/>
    </border>
    <border>
      <left style="dotted">
        <color theme="0" tint="-0.249977111117893"/>
      </left>
      <right style="dotted">
        <color theme="0" tint="-0.249977111117893"/>
      </right>
      <top/>
      <bottom style="dotted">
        <color theme="0" tint="-0.249977111117893"/>
      </bottom>
      <diagonal/>
    </border>
    <border>
      <left style="dotted">
        <color theme="0" tint="-0.249977111117893"/>
      </left>
      <right/>
      <top style="dotted">
        <color theme="0" tint="-0.249977111117893"/>
      </top>
      <bottom style="dotted">
        <color theme="0" tint="-0.249977111117893"/>
      </bottom>
      <diagonal/>
    </border>
    <border>
      <left/>
      <right/>
      <top style="dotted">
        <color theme="0" tint="-0.249977111117893"/>
      </top>
      <bottom style="dotted">
        <color theme="0" tint="-0.249977111117893"/>
      </bottom>
      <diagonal/>
    </border>
    <border>
      <left/>
      <right style="dotted">
        <color theme="0" tint="-0.249977111117893"/>
      </right>
      <top style="dotted">
        <color theme="0" tint="-0.249977111117893"/>
      </top>
      <bottom style="dotted">
        <color theme="0" tint="-0.249977111117893"/>
      </bottom>
      <diagonal/>
    </border>
    <border>
      <left/>
      <right style="dotted">
        <color theme="0" tint="-0.249977111117893"/>
      </right>
      <top style="medium">
        <color rgb="FF004B8D"/>
      </top>
      <bottom style="medium">
        <color rgb="FF004B8D"/>
      </bottom>
      <diagonal/>
    </border>
    <border>
      <left style="dotted">
        <color theme="0" tint="-0.249977111117893"/>
      </left>
      <right style="dotted">
        <color theme="0" tint="-0.249977111117893"/>
      </right>
      <top style="medium">
        <color rgb="FF004B8D"/>
      </top>
      <bottom style="medium">
        <color rgb="FF004B8D"/>
      </bottom>
      <diagonal/>
    </border>
    <border>
      <left style="dotted">
        <color theme="0" tint="-0.249977111117893"/>
      </left>
      <right/>
      <top style="medium">
        <color rgb="FF004B8D"/>
      </top>
      <bottom style="medium">
        <color rgb="FF004B8D"/>
      </bottom>
      <diagonal/>
    </border>
    <border>
      <left/>
      <right style="dotted">
        <color theme="0" tint="-0.249977111117893"/>
      </right>
      <top/>
      <bottom style="dotted">
        <color theme="0" tint="-0.249977111117893"/>
      </bottom>
      <diagonal/>
    </border>
    <border>
      <left/>
      <right/>
      <top/>
      <bottom style="dotted">
        <color theme="0" tint="-0.249977111117893"/>
      </bottom>
      <diagonal/>
    </border>
    <border>
      <left/>
      <right style="dotted">
        <color theme="0" tint="-0.249977111117893"/>
      </right>
      <top style="medium">
        <color rgb="FF004B8D"/>
      </top>
      <bottom style="dotted">
        <color theme="0" tint="-0.249977111117893"/>
      </bottom>
      <diagonal/>
    </border>
    <border>
      <left style="dotted">
        <color theme="0" tint="-0.249977111117893"/>
      </left>
      <right style="dotted">
        <color theme="0" tint="-0.249977111117893"/>
      </right>
      <top style="medium">
        <color rgb="FF004B8D"/>
      </top>
      <bottom style="dotted">
        <color theme="0" tint="-0.249977111117893"/>
      </bottom>
      <diagonal/>
    </border>
    <border>
      <left/>
      <right/>
      <top style="dotted">
        <color theme="0" tint="-0.249977111117893"/>
      </top>
      <bottom style="medium">
        <color rgb="FF004B8D"/>
      </bottom>
      <diagonal/>
    </border>
    <border>
      <left/>
      <right style="dotted">
        <color theme="0" tint="-0.249977111117893"/>
      </right>
      <top style="dotted">
        <color theme="0" tint="-0.249977111117893"/>
      </top>
      <bottom style="medium">
        <color rgb="FF004B8D"/>
      </bottom>
      <diagonal/>
    </border>
    <border>
      <left style="dotted">
        <color theme="0" tint="-0.249977111117893"/>
      </left>
      <right style="dotted">
        <color theme="0" tint="-0.249977111117893"/>
      </right>
      <top style="dotted">
        <color theme="0" tint="-0.249977111117893"/>
      </top>
      <bottom style="medium">
        <color rgb="FF004B8D"/>
      </bottom>
      <diagonal/>
    </border>
    <border>
      <left style="dotted">
        <color theme="0" tint="-0.249977111117893"/>
      </left>
      <right/>
      <top style="dotted">
        <color theme="0" tint="-0.249977111117893"/>
      </top>
      <bottom style="medium">
        <color rgb="FF004B8D"/>
      </bottom>
      <diagonal/>
    </border>
    <border>
      <left style="dotted">
        <color theme="0" tint="-0.249977111117893"/>
      </left>
      <right style="medium">
        <color theme="0"/>
      </right>
      <top style="medium">
        <color rgb="FF004B8D"/>
      </top>
      <bottom style="dotted">
        <color theme="0" tint="-0.249977111117893"/>
      </bottom>
      <diagonal/>
    </border>
    <border>
      <left style="dotted">
        <color theme="0" tint="-0.249977111117893"/>
      </left>
      <right style="medium">
        <color theme="0"/>
      </right>
      <top style="dotted">
        <color theme="0" tint="-0.249977111117893"/>
      </top>
      <bottom style="dotted">
        <color theme="0" tint="-0.249977111117893"/>
      </bottom>
      <diagonal/>
    </border>
    <border>
      <left/>
      <right/>
      <top style="medium">
        <color rgb="FF004B8D"/>
      </top>
      <bottom style="thin">
        <color rgb="FF004B8D"/>
      </bottom>
      <diagonal/>
    </border>
    <border>
      <left/>
      <right/>
      <top/>
      <bottom style="dotted">
        <color theme="0"/>
      </bottom>
      <diagonal/>
    </border>
    <border>
      <left/>
      <right style="hair">
        <color theme="0" tint="-0.14999847407452621"/>
      </right>
      <top style="medium">
        <color rgb="FF004B8D"/>
      </top>
      <bottom style="thin">
        <color rgb="FF004B8D"/>
      </bottom>
      <diagonal/>
    </border>
    <border>
      <left/>
      <right style="hair">
        <color theme="0" tint="-0.14999847407452621"/>
      </right>
      <top style="medium">
        <color rgb="FF004B8D"/>
      </top>
      <bottom/>
      <diagonal/>
    </border>
    <border>
      <left/>
      <right/>
      <top style="hair">
        <color theme="0"/>
      </top>
      <bottom style="hair">
        <color theme="0"/>
      </bottom>
      <diagonal/>
    </border>
    <border>
      <left/>
      <right style="dotted">
        <color theme="0" tint="-0.249977111117893"/>
      </right>
      <top style="dotted">
        <color theme="0" tint="-0.249977111117893"/>
      </top>
      <bottom/>
      <diagonal/>
    </border>
    <border>
      <left/>
      <right style="dotted">
        <color theme="0" tint="-0.249977111117893"/>
      </right>
      <top/>
      <bottom/>
      <diagonal/>
    </border>
    <border>
      <left style="dotted">
        <color theme="0" tint="-0.249977111117893"/>
      </left>
      <right style="dotted">
        <color theme="0" tint="-0.249977111117893"/>
      </right>
      <top/>
      <bottom/>
      <diagonal/>
    </border>
    <border>
      <left style="dotted">
        <color theme="0" tint="-0.249977111117893"/>
      </left>
      <right/>
      <top style="dotted">
        <color theme="0" tint="-0.249977111117893"/>
      </top>
      <bottom/>
      <diagonal/>
    </border>
    <border>
      <left style="dotted">
        <color theme="0" tint="-0.249977111117893"/>
      </left>
      <right/>
      <top/>
      <bottom/>
      <diagonal/>
    </border>
    <border>
      <left style="dotted">
        <color theme="0" tint="-0.249977111117893"/>
      </left>
      <right/>
      <top/>
      <bottom style="dotted">
        <color theme="0" tint="-0.249977111117893"/>
      </bottom>
      <diagonal/>
    </border>
    <border>
      <left style="dotted">
        <color theme="0" tint="-0.249977111117893"/>
      </left>
      <right style="dotted">
        <color theme="0" tint="-0.249977111117893"/>
      </right>
      <top style="thin">
        <color rgb="FFEEE2D7"/>
      </top>
      <bottom style="dotted">
        <color theme="0" tint="-0.249977111117893"/>
      </bottom>
      <diagonal/>
    </border>
    <border>
      <left style="dotted">
        <color theme="0" tint="-0.249977111117893"/>
      </left>
      <right style="dotted">
        <color theme="0" tint="-0.249977111117893"/>
      </right>
      <top style="dotted">
        <color theme="0" tint="-0.249977111117893"/>
      </top>
      <bottom style="thin">
        <color rgb="FFEEE2D7"/>
      </bottom>
      <diagonal/>
    </border>
  </borders>
  <cellStyleXfs count="2">
    <xf numFmtId="0" fontId="0" fillId="0" borderId="0"/>
    <xf numFmtId="164" fontId="2" fillId="0" borderId="0" applyFont="0" applyFill="0" applyBorder="0" applyAlignment="0" applyProtection="0"/>
  </cellStyleXfs>
  <cellXfs count="116">
    <xf numFmtId="0" fontId="0" fillId="0" borderId="0" xfId="0"/>
    <xf numFmtId="0" fontId="1" fillId="0" borderId="0" xfId="0" applyFont="1"/>
    <xf numFmtId="0" fontId="0" fillId="0" borderId="0" xfId="0" applyAlignment="1">
      <alignment wrapText="1"/>
    </xf>
    <xf numFmtId="9" fontId="0" fillId="0" borderId="0" xfId="0" applyNumberFormat="1"/>
    <xf numFmtId="0" fontId="3" fillId="0" borderId="0" xfId="0" applyFont="1"/>
    <xf numFmtId="0" fontId="4" fillId="0" borderId="0" xfId="0" applyFont="1"/>
    <xf numFmtId="0" fontId="5" fillId="0" borderId="0" xfId="0" applyFont="1"/>
    <xf numFmtId="0" fontId="7" fillId="0" borderId="0" xfId="0" applyFont="1" applyAlignment="1">
      <alignment horizontal="left" vertical="center" wrapText="1"/>
    </xf>
    <xf numFmtId="0" fontId="7" fillId="0" borderId="0" xfId="0" applyFont="1" applyAlignment="1">
      <alignment vertical="center" wrapText="1"/>
    </xf>
    <xf numFmtId="0" fontId="6" fillId="0" borderId="0" xfId="0" applyFont="1" applyAlignment="1">
      <alignment vertical="center" wrapText="1"/>
    </xf>
    <xf numFmtId="0" fontId="8" fillId="0" borderId="0" xfId="0" applyFont="1" applyAlignment="1">
      <alignment vertical="center" wrapText="1"/>
    </xf>
    <xf numFmtId="164" fontId="0" fillId="0" borderId="0" xfId="1" applyFont="1"/>
    <xf numFmtId="165" fontId="0" fillId="0" borderId="0" xfId="1" applyNumberFormat="1" applyFont="1"/>
    <xf numFmtId="0" fontId="10" fillId="0" borderId="1" xfId="0" applyFont="1" applyBorder="1" applyAlignment="1">
      <alignment horizontal="left" vertical="center" wrapText="1"/>
    </xf>
    <xf numFmtId="167" fontId="10" fillId="0" borderId="1" xfId="0" applyNumberFormat="1" applyFont="1" applyBorder="1" applyAlignment="1">
      <alignment horizontal="right" vertical="center" wrapText="1"/>
    </xf>
    <xf numFmtId="0" fontId="7" fillId="0" borderId="2" xfId="0" applyFont="1" applyBorder="1" applyAlignment="1">
      <alignment vertical="center" wrapText="1"/>
    </xf>
    <xf numFmtId="0" fontId="10" fillId="0" borderId="2" xfId="0" applyFont="1" applyBorder="1" applyAlignment="1">
      <alignment horizontal="left" vertical="center" wrapText="1"/>
    </xf>
    <xf numFmtId="167" fontId="10" fillId="0" borderId="2" xfId="0" applyNumberFormat="1" applyFont="1" applyBorder="1" applyAlignment="1">
      <alignment horizontal="right" vertical="center" wrapText="1"/>
    </xf>
    <xf numFmtId="0" fontId="7" fillId="0" borderId="1" xfId="0" applyFont="1" applyBorder="1" applyAlignment="1">
      <alignment vertical="center" wrapText="1"/>
    </xf>
    <xf numFmtId="0" fontId="7" fillId="3" borderId="0" xfId="0" applyFont="1" applyFill="1" applyAlignment="1">
      <alignment vertical="center" wrapText="1"/>
    </xf>
    <xf numFmtId="0" fontId="7" fillId="0" borderId="4" xfId="0" applyFont="1" applyBorder="1" applyAlignment="1">
      <alignment vertical="center" wrapText="1"/>
    </xf>
    <xf numFmtId="167" fontId="7" fillId="0" borderId="7" xfId="1" applyNumberFormat="1" applyFont="1" applyBorder="1" applyAlignment="1">
      <alignment vertical="center" wrapText="1"/>
    </xf>
    <xf numFmtId="0" fontId="7" fillId="0" borderId="8" xfId="0" applyFont="1" applyBorder="1" applyAlignment="1">
      <alignment vertical="center" wrapText="1"/>
    </xf>
    <xf numFmtId="167" fontId="7" fillId="0" borderId="5" xfId="1" applyNumberFormat="1" applyFont="1" applyBorder="1" applyAlignment="1">
      <alignment vertical="center" wrapText="1"/>
    </xf>
    <xf numFmtId="0" fontId="10" fillId="0" borderId="11" xfId="0" applyFont="1" applyBorder="1" applyAlignment="1">
      <alignment horizontal="left" vertical="center" wrapText="1"/>
    </xf>
    <xf numFmtId="0" fontId="10" fillId="0" borderId="12" xfId="0" applyFont="1" applyBorder="1" applyAlignment="1">
      <alignment horizontal="left" vertical="center" wrapText="1"/>
    </xf>
    <xf numFmtId="0" fontId="10" fillId="0" borderId="13" xfId="0" applyFont="1" applyBorder="1" applyAlignment="1">
      <alignment horizontal="left" vertical="center" wrapText="1"/>
    </xf>
    <xf numFmtId="0" fontId="7" fillId="0" borderId="14" xfId="0" applyFont="1" applyBorder="1" applyAlignment="1">
      <alignment vertical="center" wrapText="1"/>
    </xf>
    <xf numFmtId="0" fontId="7" fillId="0" borderId="15" xfId="0" applyFont="1" applyBorder="1" applyAlignment="1">
      <alignment vertical="center" wrapText="1"/>
    </xf>
    <xf numFmtId="0" fontId="8" fillId="0" borderId="15" xfId="0" applyFont="1" applyBorder="1" applyAlignment="1">
      <alignment vertical="center" wrapText="1"/>
    </xf>
    <xf numFmtId="0" fontId="7" fillId="0" borderId="16" xfId="0" applyFont="1" applyBorder="1" applyAlignment="1">
      <alignment vertical="center" wrapText="1"/>
    </xf>
    <xf numFmtId="167" fontId="7" fillId="0" borderId="17" xfId="1" applyNumberFormat="1" applyFont="1" applyBorder="1" applyAlignment="1">
      <alignment vertical="center" wrapText="1"/>
    </xf>
    <xf numFmtId="0" fontId="7" fillId="0" borderId="10" xfId="0" applyFont="1" applyBorder="1" applyAlignment="1">
      <alignment vertical="center" wrapText="1"/>
    </xf>
    <xf numFmtId="0" fontId="7" fillId="0" borderId="9" xfId="0" applyFont="1" applyBorder="1" applyAlignment="1">
      <alignment vertical="center" wrapText="1"/>
    </xf>
    <xf numFmtId="0" fontId="8" fillId="0" borderId="4" xfId="0" applyFont="1" applyBorder="1" applyAlignment="1">
      <alignment vertical="center" wrapText="1"/>
    </xf>
    <xf numFmtId="0" fontId="8" fillId="0" borderId="9" xfId="0" applyFont="1" applyBorder="1" applyAlignment="1">
      <alignment vertical="center" wrapText="1"/>
    </xf>
    <xf numFmtId="167" fontId="7" fillId="0" borderId="17" xfId="0" applyNumberFormat="1" applyFont="1" applyBorder="1" applyAlignment="1">
      <alignment vertical="center" wrapText="1"/>
    </xf>
    <xf numFmtId="9" fontId="7" fillId="0" borderId="17" xfId="0" applyNumberFormat="1" applyFont="1" applyBorder="1" applyAlignment="1">
      <alignment vertical="center" wrapText="1"/>
    </xf>
    <xf numFmtId="166" fontId="7" fillId="0" borderId="20" xfId="0" applyNumberFormat="1" applyFont="1" applyBorder="1" applyAlignment="1">
      <alignment vertical="center" wrapText="1"/>
    </xf>
    <xf numFmtId="9" fontId="7" fillId="0" borderId="20" xfId="0" applyNumberFormat="1" applyFont="1" applyBorder="1" applyAlignment="1">
      <alignment vertical="center" wrapText="1"/>
    </xf>
    <xf numFmtId="0" fontId="7" fillId="0" borderId="22" xfId="0" applyFont="1" applyBorder="1" applyAlignment="1">
      <alignment vertical="center" wrapText="1"/>
    </xf>
    <xf numFmtId="0" fontId="8" fillId="0" borderId="23" xfId="0" applyFont="1" applyBorder="1" applyAlignment="1">
      <alignment vertical="center" wrapText="1"/>
    </xf>
    <xf numFmtId="168" fontId="7" fillId="6" borderId="24" xfId="0" applyNumberFormat="1" applyFont="1" applyFill="1" applyBorder="1" applyAlignment="1">
      <alignment vertical="center" wrapText="1"/>
    </xf>
    <xf numFmtId="167" fontId="7" fillId="6" borderId="7" xfId="1" applyNumberFormat="1" applyFont="1" applyFill="1" applyBorder="1" applyAlignment="1">
      <alignment vertical="center" wrapText="1"/>
    </xf>
    <xf numFmtId="167" fontId="7" fillId="6" borderId="20" xfId="1" applyNumberFormat="1" applyFont="1" applyFill="1" applyBorder="1" applyAlignment="1">
      <alignment vertical="center" wrapText="1"/>
    </xf>
    <xf numFmtId="167" fontId="7" fillId="6" borderId="17" xfId="1" applyNumberFormat="1" applyFont="1" applyFill="1" applyBorder="1" applyAlignment="1">
      <alignment vertical="center" wrapText="1"/>
    </xf>
    <xf numFmtId="167" fontId="7" fillId="6" borderId="5" xfId="1" applyNumberFormat="1" applyFont="1" applyFill="1" applyBorder="1" applyAlignment="1">
      <alignment vertical="center" wrapText="1"/>
    </xf>
    <xf numFmtId="167" fontId="7" fillId="6" borderId="12" xfId="1" applyNumberFormat="1" applyFont="1" applyFill="1" applyBorder="1" applyAlignment="1">
      <alignment vertical="center" wrapText="1"/>
    </xf>
    <xf numFmtId="167" fontId="10" fillId="6" borderId="1" xfId="0" applyNumberFormat="1" applyFont="1" applyFill="1" applyBorder="1" applyAlignment="1">
      <alignment horizontal="right" vertical="center" wrapText="1"/>
    </xf>
    <xf numFmtId="166" fontId="7" fillId="6" borderId="4" xfId="0" applyNumberFormat="1" applyFont="1" applyFill="1" applyBorder="1" applyAlignment="1">
      <alignment vertical="center" wrapText="1"/>
    </xf>
    <xf numFmtId="166" fontId="7" fillId="6" borderId="18" xfId="0" applyNumberFormat="1" applyFont="1" applyFill="1" applyBorder="1" applyAlignment="1">
      <alignment vertical="center" wrapText="1"/>
    </xf>
    <xf numFmtId="167" fontId="7" fillId="6" borderId="6" xfId="0" applyNumberFormat="1" applyFont="1" applyFill="1" applyBorder="1" applyAlignment="1">
      <alignment horizontal="right" vertical="center" wrapText="1"/>
    </xf>
    <xf numFmtId="0" fontId="7" fillId="0" borderId="0" xfId="0" applyFont="1"/>
    <xf numFmtId="0" fontId="14" fillId="0" borderId="0" xfId="0" applyFont="1"/>
    <xf numFmtId="0" fontId="10" fillId="0" borderId="3" xfId="0" applyFont="1" applyBorder="1" applyAlignment="1">
      <alignment horizontal="center" vertical="center" wrapText="1"/>
    </xf>
    <xf numFmtId="0" fontId="7" fillId="0" borderId="25" xfId="0" applyFont="1" applyBorder="1" applyAlignment="1">
      <alignment vertical="center" wrapText="1"/>
    </xf>
    <xf numFmtId="0" fontId="10" fillId="0" borderId="27" xfId="0" applyFont="1" applyBorder="1" applyAlignment="1">
      <alignment horizontal="center" vertical="center" wrapText="1"/>
    </xf>
    <xf numFmtId="0" fontId="10" fillId="0" borderId="25" xfId="0" applyFont="1" applyBorder="1" applyAlignment="1">
      <alignment horizontal="center" vertical="center" wrapText="1"/>
    </xf>
    <xf numFmtId="0" fontId="10" fillId="0" borderId="28" xfId="0" applyFont="1" applyBorder="1" applyAlignment="1">
      <alignment vertical="center" wrapText="1"/>
    </xf>
    <xf numFmtId="0" fontId="7" fillId="6" borderId="0" xfId="0" applyFont="1" applyFill="1"/>
    <xf numFmtId="0" fontId="7" fillId="4" borderId="0" xfId="0" applyFont="1" applyFill="1"/>
    <xf numFmtId="0" fontId="7" fillId="5" borderId="0" xfId="0" applyFont="1" applyFill="1" applyAlignment="1">
      <alignment wrapText="1"/>
    </xf>
    <xf numFmtId="0" fontId="7" fillId="0" borderId="0" xfId="0" applyFont="1" applyAlignment="1">
      <alignment horizontal="left" wrapText="1"/>
    </xf>
    <xf numFmtId="169" fontId="15" fillId="0" borderId="0" xfId="0" applyNumberFormat="1" applyFont="1" applyAlignment="1">
      <alignment vertical="center" wrapText="1"/>
    </xf>
    <xf numFmtId="0" fontId="0" fillId="0" borderId="0" xfId="0" quotePrefix="1"/>
    <xf numFmtId="0" fontId="7" fillId="0" borderId="36" xfId="0" applyFont="1" applyBorder="1" applyAlignment="1">
      <alignment vertical="center" wrapText="1"/>
    </xf>
    <xf numFmtId="0" fontId="7" fillId="5" borderId="5" xfId="0" applyFont="1" applyFill="1" applyBorder="1" applyAlignment="1" applyProtection="1">
      <alignment vertical="center" wrapText="1"/>
      <protection locked="0"/>
    </xf>
    <xf numFmtId="0" fontId="7" fillId="5" borderId="17" xfId="0" applyFont="1" applyFill="1" applyBorder="1" applyAlignment="1" applyProtection="1">
      <alignment vertical="center" wrapText="1"/>
      <protection locked="0"/>
    </xf>
    <xf numFmtId="0" fontId="7" fillId="5" borderId="7" xfId="0" applyFont="1" applyFill="1" applyBorder="1" applyAlignment="1" applyProtection="1">
      <alignment vertical="center" wrapText="1"/>
      <protection locked="0"/>
    </xf>
    <xf numFmtId="0" fontId="7" fillId="4" borderId="17" xfId="0" applyFont="1" applyFill="1" applyBorder="1" applyAlignment="1" applyProtection="1">
      <alignment vertical="center" wrapText="1"/>
      <protection locked="0"/>
    </xf>
    <xf numFmtId="0" fontId="7" fillId="4" borderId="7" xfId="0" applyFont="1" applyFill="1" applyBorder="1" applyAlignment="1" applyProtection="1">
      <alignment vertical="center" wrapText="1"/>
      <protection locked="0"/>
    </xf>
    <xf numFmtId="0" fontId="7" fillId="4" borderId="20" xfId="0" applyFont="1" applyFill="1" applyBorder="1" applyAlignment="1" applyProtection="1">
      <alignment vertical="center" wrapText="1"/>
      <protection locked="0"/>
    </xf>
    <xf numFmtId="0" fontId="7" fillId="4" borderId="21" xfId="0" applyFont="1" applyFill="1" applyBorder="1" applyAlignment="1" applyProtection="1">
      <alignment vertical="center" wrapText="1"/>
      <protection locked="0"/>
    </xf>
    <xf numFmtId="0" fontId="7" fillId="4" borderId="15" xfId="0" applyFont="1" applyFill="1" applyBorder="1" applyAlignment="1" applyProtection="1">
      <alignment vertical="center" wrapText="1"/>
      <protection locked="0"/>
    </xf>
    <xf numFmtId="168" fontId="7" fillId="4" borderId="26" xfId="0" applyNumberFormat="1" applyFont="1" applyFill="1" applyBorder="1" applyAlignment="1" applyProtection="1">
      <alignment vertical="center" wrapText="1"/>
      <protection locked="0"/>
    </xf>
    <xf numFmtId="0" fontId="7" fillId="5" borderId="16" xfId="0" applyFont="1" applyFill="1" applyBorder="1" applyAlignment="1" applyProtection="1">
      <alignment vertical="center" wrapText="1"/>
      <protection locked="0"/>
    </xf>
    <xf numFmtId="0" fontId="7" fillId="5" borderId="14" xfId="0" applyFont="1" applyFill="1" applyBorder="1" applyAlignment="1" applyProtection="1">
      <alignment vertical="center" wrapText="1"/>
      <protection locked="0"/>
    </xf>
    <xf numFmtId="0" fontId="7" fillId="5" borderId="10" xfId="0" applyFont="1" applyFill="1" applyBorder="1" applyAlignment="1" applyProtection="1">
      <alignment vertical="center" wrapText="1"/>
      <protection locked="0"/>
    </xf>
    <xf numFmtId="0" fontId="7" fillId="4" borderId="5" xfId="0" applyFont="1" applyFill="1" applyBorder="1" applyAlignment="1" applyProtection="1">
      <alignment vertical="center" wrapText="1"/>
      <protection locked="0"/>
    </xf>
    <xf numFmtId="0" fontId="7" fillId="4" borderId="12" xfId="0" applyFont="1" applyFill="1" applyBorder="1" applyAlignment="1" applyProtection="1">
      <alignment vertical="center" wrapText="1"/>
      <protection locked="0"/>
    </xf>
    <xf numFmtId="0" fontId="7" fillId="4" borderId="35" xfId="0" applyFont="1" applyFill="1" applyBorder="1" applyAlignment="1" applyProtection="1">
      <alignment horizontal="left" vertical="center" wrapText="1"/>
      <protection locked="0"/>
    </xf>
    <xf numFmtId="0" fontId="7" fillId="4" borderId="7" xfId="0" applyFont="1" applyFill="1" applyBorder="1" applyAlignment="1" applyProtection="1">
      <alignment horizontal="left" vertical="center" wrapText="1"/>
      <protection locked="0"/>
    </xf>
    <xf numFmtId="0" fontId="7" fillId="4" borderId="20" xfId="0" applyFont="1" applyFill="1" applyBorder="1" applyAlignment="1" applyProtection="1">
      <alignment horizontal="right" vertical="center" wrapText="1"/>
      <protection locked="0"/>
    </xf>
    <xf numFmtId="0" fontId="7" fillId="0" borderId="31" xfId="0" applyFont="1" applyBorder="1" applyAlignment="1">
      <alignment vertical="center" wrapText="1"/>
    </xf>
    <xf numFmtId="0" fontId="7" fillId="5" borderId="0" xfId="0" applyFont="1" applyFill="1" applyAlignment="1">
      <alignment horizontal="left" wrapText="1"/>
    </xf>
    <xf numFmtId="0" fontId="7" fillId="0" borderId="0" xfId="0" applyFont="1" applyAlignment="1">
      <alignment horizontal="left" wrapText="1"/>
    </xf>
    <xf numFmtId="166" fontId="13" fillId="3" borderId="0" xfId="0" applyNumberFormat="1" applyFont="1" applyFill="1" applyAlignment="1">
      <alignment horizontal="center" vertical="center" wrapText="1"/>
    </xf>
    <xf numFmtId="0" fontId="13" fillId="3" borderId="0" xfId="0" applyFont="1" applyFill="1" applyAlignment="1">
      <alignment horizontal="center" vertical="center" wrapText="1"/>
    </xf>
    <xf numFmtId="0" fontId="13" fillId="2" borderId="3" xfId="0" applyFont="1" applyFill="1" applyBorder="1" applyAlignment="1">
      <alignment horizontal="center" wrapText="1"/>
    </xf>
    <xf numFmtId="0" fontId="13" fillId="2" borderId="0" xfId="0" applyFont="1" applyFill="1" applyAlignment="1">
      <alignment horizontal="center" wrapText="1"/>
    </xf>
    <xf numFmtId="166" fontId="13" fillId="2" borderId="3" xfId="0" applyNumberFormat="1" applyFont="1" applyFill="1" applyBorder="1" applyAlignment="1">
      <alignment horizontal="center" vertical="center" wrapText="1"/>
    </xf>
    <xf numFmtId="0" fontId="13" fillId="2" borderId="3" xfId="0" applyFont="1" applyFill="1" applyBorder="1" applyAlignment="1">
      <alignment horizontal="center" vertical="center" wrapText="1"/>
    </xf>
    <xf numFmtId="0" fontId="7" fillId="2" borderId="0" xfId="0" applyFont="1" applyFill="1" applyAlignment="1">
      <alignment horizontal="center" vertical="center" wrapText="1"/>
    </xf>
    <xf numFmtId="0" fontId="13" fillId="3" borderId="0" xfId="0" applyFont="1" applyFill="1" applyAlignment="1">
      <alignment horizontal="center" wrapText="1"/>
    </xf>
    <xf numFmtId="0" fontId="10" fillId="0" borderId="2" xfId="0" applyFont="1" applyBorder="1" applyAlignment="1">
      <alignment horizontal="center" vertical="center" wrapText="1"/>
    </xf>
    <xf numFmtId="0" fontId="12" fillId="0" borderId="1" xfId="0" applyFont="1" applyBorder="1" applyAlignment="1">
      <alignment horizontal="left" vertical="center" wrapText="1"/>
    </xf>
    <xf numFmtId="0" fontId="7" fillId="0" borderId="4" xfId="0" applyFont="1" applyBorder="1" applyAlignment="1">
      <alignment horizontal="left" vertical="center" wrapText="1"/>
    </xf>
    <xf numFmtId="0" fontId="7" fillId="0" borderId="16" xfId="0" applyFont="1" applyBorder="1" applyAlignment="1">
      <alignment horizontal="left" vertical="center" wrapText="1"/>
    </xf>
    <xf numFmtId="0" fontId="7" fillId="0" borderId="18" xfId="0" applyFont="1" applyBorder="1" applyAlignment="1">
      <alignment horizontal="left" vertical="center" wrapText="1"/>
    </xf>
    <xf numFmtId="0" fontId="7" fillId="0" borderId="19" xfId="0" applyFont="1" applyBorder="1" applyAlignment="1">
      <alignment horizontal="left" vertical="center" wrapText="1"/>
    </xf>
    <xf numFmtId="0" fontId="7" fillId="0" borderId="9" xfId="0" applyFont="1" applyBorder="1" applyAlignment="1">
      <alignment horizontal="left" vertical="center" wrapText="1"/>
    </xf>
    <xf numFmtId="0" fontId="7" fillId="0" borderId="10" xfId="0" applyFont="1" applyBorder="1" applyAlignment="1">
      <alignment horizontal="left" vertical="center" wrapText="1"/>
    </xf>
    <xf numFmtId="0" fontId="7" fillId="0" borderId="30" xfId="0" applyFont="1" applyBorder="1" applyAlignment="1">
      <alignment horizontal="left" vertical="center" wrapText="1"/>
    </xf>
    <xf numFmtId="0" fontId="7" fillId="0" borderId="14" xfId="0" applyFont="1" applyBorder="1" applyAlignment="1">
      <alignment horizontal="left" vertical="center" wrapText="1"/>
    </xf>
    <xf numFmtId="0" fontId="7" fillId="5" borderId="32" xfId="0" applyFont="1" applyFill="1" applyBorder="1" applyAlignment="1" applyProtection="1">
      <alignment horizontal="left" vertical="center" wrapText="1"/>
      <protection locked="0"/>
    </xf>
    <xf numFmtId="0" fontId="7" fillId="5" borderId="33" xfId="0" applyFont="1" applyFill="1" applyBorder="1" applyAlignment="1" applyProtection="1">
      <alignment horizontal="left" vertical="center" wrapText="1"/>
      <protection locked="0"/>
    </xf>
    <xf numFmtId="0" fontId="7" fillId="5" borderId="34" xfId="0" applyFont="1" applyFill="1" applyBorder="1" applyAlignment="1" applyProtection="1">
      <alignment horizontal="left" vertical="center" wrapText="1"/>
      <protection locked="0"/>
    </xf>
    <xf numFmtId="0" fontId="7" fillId="0" borderId="29" xfId="0" applyFont="1" applyBorder="1" applyAlignment="1">
      <alignment horizontal="left" vertical="center" wrapText="1"/>
    </xf>
    <xf numFmtId="0" fontId="8" fillId="0" borderId="32" xfId="0" applyFont="1" applyBorder="1" applyAlignment="1">
      <alignment horizontal="left" vertical="center" wrapText="1"/>
    </xf>
    <xf numFmtId="0" fontId="8" fillId="0" borderId="33" xfId="0" applyFont="1" applyBorder="1" applyAlignment="1">
      <alignment horizontal="left" vertical="center" wrapText="1"/>
    </xf>
    <xf numFmtId="0" fontId="8" fillId="0" borderId="34" xfId="0" applyFont="1" applyBorder="1" applyAlignment="1">
      <alignment horizontal="left" vertical="center" wrapText="1"/>
    </xf>
    <xf numFmtId="0" fontId="8" fillId="0" borderId="3" xfId="0" applyFont="1" applyBorder="1" applyAlignment="1">
      <alignment horizontal="left" vertical="center" wrapText="1"/>
    </xf>
    <xf numFmtId="0" fontId="8" fillId="0" borderId="15" xfId="0" applyFont="1" applyBorder="1" applyAlignment="1">
      <alignment horizontal="left" vertical="center" wrapText="1"/>
    </xf>
    <xf numFmtId="167" fontId="7" fillId="6" borderId="6" xfId="1" applyNumberFormat="1" applyFont="1" applyFill="1" applyBorder="1" applyAlignment="1">
      <alignment horizontal="right" vertical="center" wrapText="1"/>
    </xf>
    <xf numFmtId="167" fontId="7" fillId="6" borderId="31" xfId="1" applyNumberFormat="1" applyFont="1" applyFill="1" applyBorder="1" applyAlignment="1">
      <alignment horizontal="right" vertical="center" wrapText="1"/>
    </xf>
    <xf numFmtId="167" fontId="7" fillId="6" borderId="7" xfId="1" applyNumberFormat="1" applyFont="1" applyFill="1" applyBorder="1" applyAlignment="1">
      <alignment horizontal="right" vertical="center" wrapText="1"/>
    </xf>
  </cellXfs>
  <cellStyles count="2">
    <cellStyle name="Comma" xfId="1" builtinId="3"/>
    <cellStyle name="Normal" xfId="0" builtinId="0"/>
  </cellStyles>
  <dxfs count="0"/>
  <tableStyles count="0" defaultTableStyle="TableStyleMedium2" defaultPivotStyle="PivotStyleLight16"/>
  <colors>
    <mruColors>
      <color rgb="FFEEE2D7"/>
      <color rgb="FFD9E4EE"/>
      <color rgb="FF6D6E71"/>
      <color rgb="FF004B8D"/>
      <color rgb="FFCCDBE8"/>
      <color rgb="FFBFD2E2"/>
      <color rgb="FF99B7D1"/>
      <color rgb="FFBA8C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trlProps/ctrlProp1.xml><?xml version="1.0" encoding="utf-8"?>
<formControlPr xmlns="http://schemas.microsoft.com/office/spreadsheetml/2009/9/main" objectType="Scroll" dx="26" fmlaLink="Calculator!$A$25" horiz="1" max="10000" page="10" val="0"/>
</file>

<file path=xl/ctrlProps/ctrlProp2.xml><?xml version="1.0" encoding="utf-8"?>
<formControlPr xmlns="http://schemas.microsoft.com/office/spreadsheetml/2009/9/main" objectType="Scroll" dx="26" fmlaLink="$C$1" horiz="1" max="100" page="10" val="1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15240</xdr:colOff>
      <xdr:row>0</xdr:row>
      <xdr:rowOff>7620</xdr:rowOff>
    </xdr:from>
    <xdr:to>
      <xdr:col>12</xdr:col>
      <xdr:colOff>15240</xdr:colOff>
      <xdr:row>12</xdr:row>
      <xdr:rowOff>140108</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srcRect t="6017" r="17342" b="7430"/>
        <a:stretch/>
      </xdr:blipFill>
      <xdr:spPr>
        <a:xfrm>
          <a:off x="15240" y="7620"/>
          <a:ext cx="7315200" cy="2284017"/>
        </a:xfrm>
        <a:prstGeom prst="rect">
          <a:avLst/>
        </a:prstGeom>
      </xdr:spPr>
    </xdr:pic>
    <xdr:clientData/>
  </xdr:twoCellAnchor>
  <xdr:twoCellAnchor>
    <xdr:from>
      <xdr:col>6</xdr:col>
      <xdr:colOff>459188</xdr:colOff>
      <xdr:row>2</xdr:row>
      <xdr:rowOff>118937</xdr:rowOff>
    </xdr:from>
    <xdr:to>
      <xdr:col>11</xdr:col>
      <xdr:colOff>512197</xdr:colOff>
      <xdr:row>12</xdr:row>
      <xdr:rowOff>152068</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116788" y="489998"/>
          <a:ext cx="3101009" cy="18884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spc="500" baseline="0">
              <a:solidFill>
                <a:schemeClr val="bg1">
                  <a:lumMod val="95000"/>
                </a:schemeClr>
              </a:solidFill>
              <a:latin typeface="Open Sans Light" panose="020B0306030504020204" pitchFamily="34" charset="0"/>
              <a:ea typeface="Open Sans Light" panose="020B0306030504020204" pitchFamily="34" charset="0"/>
              <a:cs typeface="Open Sans Light" panose="020B0306030504020204" pitchFamily="34" charset="0"/>
            </a:rPr>
            <a:t>DISCOVERY INSURE </a:t>
          </a:r>
        </a:p>
        <a:p>
          <a:pPr algn="ctr"/>
          <a:endParaRPr lang="en-US" sz="2000">
            <a:solidFill>
              <a:schemeClr val="bg1">
                <a:lumMod val="95000"/>
              </a:schemeClr>
            </a:solidFill>
            <a:latin typeface="Open Sans Light" panose="020B0306030504020204" pitchFamily="34" charset="0"/>
            <a:ea typeface="Open Sans Light" panose="020B0306030504020204" pitchFamily="34" charset="0"/>
            <a:cs typeface="Open Sans Light" panose="020B0306030504020204" pitchFamily="34" charset="0"/>
          </a:endParaRPr>
        </a:p>
        <a:p>
          <a:pPr algn="ctr"/>
          <a:r>
            <a:rPr lang="en-US" sz="2000">
              <a:solidFill>
                <a:schemeClr val="bg1">
                  <a:lumMod val="95000"/>
                </a:schemeClr>
              </a:solidFill>
              <a:latin typeface="Open Sans Semibold" panose="020B0706030804020204" pitchFamily="34" charset="0"/>
              <a:ea typeface="Open Sans Semibold" panose="020B0706030804020204" pitchFamily="34" charset="0"/>
              <a:cs typeface="Open Sans Semibold" panose="020B0706030804020204" pitchFamily="34" charset="0"/>
            </a:rPr>
            <a:t>BUILDINGS</a:t>
          </a:r>
          <a:r>
            <a:rPr lang="en-US" sz="2000" baseline="0">
              <a:solidFill>
                <a:schemeClr val="bg1">
                  <a:lumMod val="95000"/>
                </a:schemeClr>
              </a:solidFill>
              <a:latin typeface="Open Sans Semibold" panose="020B0706030804020204" pitchFamily="34" charset="0"/>
              <a:ea typeface="Open Sans Semibold" panose="020B0706030804020204" pitchFamily="34" charset="0"/>
              <a:cs typeface="Open Sans Semibold" panose="020B0706030804020204" pitchFamily="34" charset="0"/>
            </a:rPr>
            <a:t> REPLACEMENT COST CALCULATOR</a:t>
          </a:r>
          <a:endParaRPr lang="en-US" sz="2000">
            <a:solidFill>
              <a:schemeClr val="bg1">
                <a:lumMod val="95000"/>
              </a:schemeClr>
            </a:solidFill>
            <a:latin typeface="Open Sans Semibold" panose="020B0706030804020204" pitchFamily="34" charset="0"/>
            <a:ea typeface="Open Sans Semibold" panose="020B0706030804020204" pitchFamily="34" charset="0"/>
            <a:cs typeface="Open Sans Semibold" panose="020B0706030804020204" pitchFamily="34" charset="0"/>
          </a:endParaRPr>
        </a:p>
      </xdr:txBody>
    </xdr:sp>
    <xdr:clientData/>
  </xdr:twoCellAnchor>
  <xdr:twoCellAnchor>
    <xdr:from>
      <xdr:col>9</xdr:col>
      <xdr:colOff>445936</xdr:colOff>
      <xdr:row>0</xdr:row>
      <xdr:rowOff>120264</xdr:rowOff>
    </xdr:from>
    <xdr:to>
      <xdr:col>11</xdr:col>
      <xdr:colOff>459420</xdr:colOff>
      <xdr:row>2</xdr:row>
      <xdr:rowOff>2623</xdr:rowOff>
    </xdr:to>
    <xdr:grpSp>
      <xdr:nvGrpSpPr>
        <xdr:cNvPr id="4" name="Group 3">
          <a:extLst>
            <a:ext uri="{FF2B5EF4-FFF2-40B4-BE49-F238E27FC236}">
              <a16:creationId xmlns:a16="http://schemas.microsoft.com/office/drawing/2014/main" id="{00000000-0008-0000-0000-000004000000}"/>
            </a:ext>
          </a:extLst>
        </xdr:cNvPr>
        <xdr:cNvGrpSpPr>
          <a:grpSpLocks noChangeAspect="1"/>
        </xdr:cNvGrpSpPr>
      </xdr:nvGrpSpPr>
      <xdr:grpSpPr bwMode="auto">
        <a:xfrm>
          <a:off x="5932336" y="120264"/>
          <a:ext cx="1232684" cy="245774"/>
          <a:chOff x="5396" y="402"/>
          <a:chExt cx="1701" cy="352"/>
        </a:xfrm>
        <a:solidFill>
          <a:schemeClr val="bg1">
            <a:lumMod val="85000"/>
          </a:schemeClr>
        </a:solidFill>
      </xdr:grpSpPr>
      <xdr:sp macro="" textlink="">
        <xdr:nvSpPr>
          <xdr:cNvPr id="5" name="Freeform 4">
            <a:extLst>
              <a:ext uri="{FF2B5EF4-FFF2-40B4-BE49-F238E27FC236}">
                <a16:creationId xmlns:a16="http://schemas.microsoft.com/office/drawing/2014/main" id="{00000000-0008-0000-0000-000005000000}"/>
              </a:ext>
            </a:extLst>
          </xdr:cNvPr>
          <xdr:cNvSpPr>
            <a:spLocks noEditPoints="1"/>
          </xdr:cNvSpPr>
        </xdr:nvSpPr>
        <xdr:spPr bwMode="auto">
          <a:xfrm>
            <a:off x="5396" y="402"/>
            <a:ext cx="346" cy="352"/>
          </a:xfrm>
          <a:custGeom>
            <a:avLst/>
            <a:gdLst>
              <a:gd name="T0" fmla="*/ 78 w 230"/>
              <a:gd name="T1" fmla="*/ 64 h 232"/>
              <a:gd name="T2" fmla="*/ 61 w 230"/>
              <a:gd name="T3" fmla="*/ 82 h 232"/>
              <a:gd name="T4" fmla="*/ 116 w 230"/>
              <a:gd name="T5" fmla="*/ 138 h 232"/>
              <a:gd name="T6" fmla="*/ 170 w 230"/>
              <a:gd name="T7" fmla="*/ 82 h 232"/>
              <a:gd name="T8" fmla="*/ 154 w 230"/>
              <a:gd name="T9" fmla="*/ 65 h 232"/>
              <a:gd name="T10" fmla="*/ 116 w 230"/>
              <a:gd name="T11" fmla="*/ 101 h 232"/>
              <a:gd name="T12" fmla="*/ 78 w 230"/>
              <a:gd name="T13" fmla="*/ 64 h 232"/>
              <a:gd name="T14" fmla="*/ 95 w 230"/>
              <a:gd name="T15" fmla="*/ 49 h 232"/>
              <a:gd name="T16" fmla="*/ 116 w 230"/>
              <a:gd name="T17" fmla="*/ 67 h 232"/>
              <a:gd name="T18" fmla="*/ 136 w 230"/>
              <a:gd name="T19" fmla="*/ 49 h 232"/>
              <a:gd name="T20" fmla="*/ 116 w 230"/>
              <a:gd name="T21" fmla="*/ 33 h 232"/>
              <a:gd name="T22" fmla="*/ 95 w 230"/>
              <a:gd name="T23" fmla="*/ 49 h 232"/>
              <a:gd name="T24" fmla="*/ 46 w 230"/>
              <a:gd name="T25" fmla="*/ 99 h 232"/>
              <a:gd name="T26" fmla="*/ 33 w 230"/>
              <a:gd name="T27" fmla="*/ 116 h 232"/>
              <a:gd name="T28" fmla="*/ 116 w 230"/>
              <a:gd name="T29" fmla="*/ 198 h 232"/>
              <a:gd name="T30" fmla="*/ 198 w 230"/>
              <a:gd name="T31" fmla="*/ 116 h 232"/>
              <a:gd name="T32" fmla="*/ 185 w 230"/>
              <a:gd name="T33" fmla="*/ 99 h 232"/>
              <a:gd name="T34" fmla="*/ 116 w 230"/>
              <a:gd name="T35" fmla="*/ 171 h 232"/>
              <a:gd name="T36" fmla="*/ 46 w 230"/>
              <a:gd name="T37" fmla="*/ 99 h 232"/>
              <a:gd name="T38" fmla="*/ 14 w 230"/>
              <a:gd name="T39" fmla="*/ 116 h 232"/>
              <a:gd name="T40" fmla="*/ 115 w 230"/>
              <a:gd name="T41" fmla="*/ 13 h 232"/>
              <a:gd name="T42" fmla="*/ 216 w 230"/>
              <a:gd name="T43" fmla="*/ 116 h 232"/>
              <a:gd name="T44" fmla="*/ 115 w 230"/>
              <a:gd name="T45" fmla="*/ 218 h 232"/>
              <a:gd name="T46" fmla="*/ 14 w 230"/>
              <a:gd name="T47" fmla="*/ 116 h 232"/>
              <a:gd name="T48" fmla="*/ 0 w 230"/>
              <a:gd name="T49" fmla="*/ 116 h 232"/>
              <a:gd name="T50" fmla="*/ 115 w 230"/>
              <a:gd name="T51" fmla="*/ 0 h 232"/>
              <a:gd name="T52" fmla="*/ 230 w 230"/>
              <a:gd name="T53" fmla="*/ 116 h 232"/>
              <a:gd name="T54" fmla="*/ 115 w 230"/>
              <a:gd name="T55" fmla="*/ 232 h 232"/>
              <a:gd name="T56" fmla="*/ 0 w 230"/>
              <a:gd name="T57" fmla="*/ 116 h 232"/>
              <a:gd name="T58" fmla="*/ 7 w 230"/>
              <a:gd name="T59" fmla="*/ 116 h 232"/>
              <a:gd name="T60" fmla="*/ 115 w 230"/>
              <a:gd name="T61" fmla="*/ 224 h 232"/>
              <a:gd name="T62" fmla="*/ 223 w 230"/>
              <a:gd name="T63" fmla="*/ 116 h 232"/>
              <a:gd name="T64" fmla="*/ 115 w 230"/>
              <a:gd name="T65" fmla="*/ 7 h 232"/>
              <a:gd name="T66" fmla="*/ 7 w 230"/>
              <a:gd name="T67" fmla="*/ 116 h 23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Lst>
            <a:rect l="0" t="0" r="r" b="b"/>
            <a:pathLst>
              <a:path w="230" h="232">
                <a:moveTo>
                  <a:pt x="78" y="64"/>
                </a:moveTo>
                <a:cubicBezTo>
                  <a:pt x="72" y="70"/>
                  <a:pt x="66" y="76"/>
                  <a:pt x="61" y="82"/>
                </a:cubicBezTo>
                <a:cubicBezTo>
                  <a:pt x="78" y="101"/>
                  <a:pt x="97" y="120"/>
                  <a:pt x="116" y="138"/>
                </a:cubicBezTo>
                <a:cubicBezTo>
                  <a:pt x="134" y="120"/>
                  <a:pt x="153" y="101"/>
                  <a:pt x="170" y="82"/>
                </a:cubicBezTo>
                <a:cubicBezTo>
                  <a:pt x="165" y="76"/>
                  <a:pt x="159" y="70"/>
                  <a:pt x="154" y="65"/>
                </a:cubicBezTo>
                <a:cubicBezTo>
                  <a:pt x="141" y="77"/>
                  <a:pt x="128" y="89"/>
                  <a:pt x="116" y="101"/>
                </a:cubicBezTo>
                <a:cubicBezTo>
                  <a:pt x="103" y="89"/>
                  <a:pt x="90" y="77"/>
                  <a:pt x="78" y="64"/>
                </a:cubicBezTo>
                <a:moveTo>
                  <a:pt x="95" y="49"/>
                </a:moveTo>
                <a:cubicBezTo>
                  <a:pt x="102" y="55"/>
                  <a:pt x="109" y="61"/>
                  <a:pt x="116" y="67"/>
                </a:cubicBezTo>
                <a:cubicBezTo>
                  <a:pt x="122" y="61"/>
                  <a:pt x="129" y="55"/>
                  <a:pt x="136" y="49"/>
                </a:cubicBezTo>
                <a:cubicBezTo>
                  <a:pt x="129" y="43"/>
                  <a:pt x="123" y="38"/>
                  <a:pt x="116" y="33"/>
                </a:cubicBezTo>
                <a:cubicBezTo>
                  <a:pt x="109" y="38"/>
                  <a:pt x="102" y="43"/>
                  <a:pt x="95" y="49"/>
                </a:cubicBezTo>
                <a:moveTo>
                  <a:pt x="46" y="99"/>
                </a:moveTo>
                <a:cubicBezTo>
                  <a:pt x="41" y="105"/>
                  <a:pt x="37" y="110"/>
                  <a:pt x="33" y="116"/>
                </a:cubicBezTo>
                <a:cubicBezTo>
                  <a:pt x="56" y="147"/>
                  <a:pt x="84" y="175"/>
                  <a:pt x="116" y="198"/>
                </a:cubicBezTo>
                <a:cubicBezTo>
                  <a:pt x="147" y="175"/>
                  <a:pt x="175" y="147"/>
                  <a:pt x="198" y="116"/>
                </a:cubicBezTo>
                <a:cubicBezTo>
                  <a:pt x="194" y="110"/>
                  <a:pt x="190" y="105"/>
                  <a:pt x="185" y="99"/>
                </a:cubicBezTo>
                <a:cubicBezTo>
                  <a:pt x="164" y="125"/>
                  <a:pt x="141" y="149"/>
                  <a:pt x="116" y="171"/>
                </a:cubicBezTo>
                <a:cubicBezTo>
                  <a:pt x="90" y="149"/>
                  <a:pt x="67" y="125"/>
                  <a:pt x="46" y="99"/>
                </a:cubicBezTo>
                <a:moveTo>
                  <a:pt x="14" y="116"/>
                </a:moveTo>
                <a:cubicBezTo>
                  <a:pt x="13" y="61"/>
                  <a:pt x="60" y="13"/>
                  <a:pt x="115" y="13"/>
                </a:cubicBezTo>
                <a:cubicBezTo>
                  <a:pt x="170" y="13"/>
                  <a:pt x="216" y="61"/>
                  <a:pt x="216" y="116"/>
                </a:cubicBezTo>
                <a:cubicBezTo>
                  <a:pt x="216" y="171"/>
                  <a:pt x="170" y="218"/>
                  <a:pt x="115" y="218"/>
                </a:cubicBezTo>
                <a:cubicBezTo>
                  <a:pt x="60" y="218"/>
                  <a:pt x="14" y="171"/>
                  <a:pt x="14" y="116"/>
                </a:cubicBezTo>
                <a:moveTo>
                  <a:pt x="0" y="116"/>
                </a:moveTo>
                <a:cubicBezTo>
                  <a:pt x="0" y="51"/>
                  <a:pt x="51" y="0"/>
                  <a:pt x="115" y="0"/>
                </a:cubicBezTo>
                <a:cubicBezTo>
                  <a:pt x="179" y="0"/>
                  <a:pt x="230" y="51"/>
                  <a:pt x="230" y="116"/>
                </a:cubicBezTo>
                <a:cubicBezTo>
                  <a:pt x="230" y="180"/>
                  <a:pt x="179" y="232"/>
                  <a:pt x="115" y="232"/>
                </a:cubicBezTo>
                <a:cubicBezTo>
                  <a:pt x="51" y="232"/>
                  <a:pt x="0" y="180"/>
                  <a:pt x="0" y="116"/>
                </a:cubicBezTo>
                <a:moveTo>
                  <a:pt x="7" y="116"/>
                </a:moveTo>
                <a:cubicBezTo>
                  <a:pt x="7" y="175"/>
                  <a:pt x="56" y="224"/>
                  <a:pt x="115" y="224"/>
                </a:cubicBezTo>
                <a:cubicBezTo>
                  <a:pt x="174" y="224"/>
                  <a:pt x="223" y="175"/>
                  <a:pt x="223" y="116"/>
                </a:cubicBezTo>
                <a:cubicBezTo>
                  <a:pt x="223" y="56"/>
                  <a:pt x="174" y="7"/>
                  <a:pt x="115" y="7"/>
                </a:cubicBezTo>
                <a:cubicBezTo>
                  <a:pt x="56" y="7"/>
                  <a:pt x="7" y="56"/>
                  <a:pt x="7" y="116"/>
                </a:cubicBezTo>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ZA"/>
          </a:p>
        </xdr:txBody>
      </xdr:sp>
      <xdr:sp macro="" textlink="">
        <xdr:nvSpPr>
          <xdr:cNvPr id="6" name="Freeform 5">
            <a:extLst>
              <a:ext uri="{FF2B5EF4-FFF2-40B4-BE49-F238E27FC236}">
                <a16:creationId xmlns:a16="http://schemas.microsoft.com/office/drawing/2014/main" id="{00000000-0008-0000-0000-000006000000}"/>
              </a:ext>
            </a:extLst>
          </xdr:cNvPr>
          <xdr:cNvSpPr>
            <a:spLocks noEditPoints="1"/>
          </xdr:cNvSpPr>
        </xdr:nvSpPr>
        <xdr:spPr bwMode="auto">
          <a:xfrm>
            <a:off x="5811" y="475"/>
            <a:ext cx="1286" cy="256"/>
          </a:xfrm>
          <a:custGeom>
            <a:avLst/>
            <a:gdLst>
              <a:gd name="T0" fmla="*/ 754 w 857"/>
              <a:gd name="T1" fmla="*/ 58 h 169"/>
              <a:gd name="T2" fmla="*/ 707 w 857"/>
              <a:gd name="T3" fmla="*/ 60 h 169"/>
              <a:gd name="T4" fmla="*/ 686 w 857"/>
              <a:gd name="T5" fmla="*/ 133 h 169"/>
              <a:gd name="T6" fmla="*/ 707 w 857"/>
              <a:gd name="T7" fmla="*/ 40 h 169"/>
              <a:gd name="T8" fmla="*/ 727 w 857"/>
              <a:gd name="T9" fmla="*/ 41 h 169"/>
              <a:gd name="T10" fmla="*/ 215 w 857"/>
              <a:gd name="T11" fmla="*/ 125 h 169"/>
              <a:gd name="T12" fmla="*/ 228 w 857"/>
              <a:gd name="T13" fmla="*/ 99 h 169"/>
              <a:gd name="T14" fmla="*/ 182 w 857"/>
              <a:gd name="T15" fmla="*/ 66 h 169"/>
              <a:gd name="T16" fmla="*/ 248 w 857"/>
              <a:gd name="T17" fmla="*/ 43 h 169"/>
              <a:gd name="T18" fmla="*/ 219 w 857"/>
              <a:gd name="T19" fmla="*/ 49 h 169"/>
              <a:gd name="T20" fmla="*/ 209 w 857"/>
              <a:gd name="T21" fmla="*/ 71 h 169"/>
              <a:gd name="T22" fmla="*/ 255 w 857"/>
              <a:gd name="T23" fmla="*/ 107 h 169"/>
              <a:gd name="T24" fmla="*/ 182 w 857"/>
              <a:gd name="T25" fmla="*/ 131 h 169"/>
              <a:gd name="T26" fmla="*/ 215 w 857"/>
              <a:gd name="T27" fmla="*/ 125 h 169"/>
              <a:gd name="T28" fmla="*/ 323 w 857"/>
              <a:gd name="T29" fmla="*/ 49 h 169"/>
              <a:gd name="T30" fmla="*/ 302 w 857"/>
              <a:gd name="T31" fmla="*/ 110 h 169"/>
              <a:gd name="T32" fmla="*/ 353 w 857"/>
              <a:gd name="T33" fmla="*/ 124 h 169"/>
              <a:gd name="T34" fmla="*/ 328 w 857"/>
              <a:gd name="T35" fmla="*/ 135 h 169"/>
              <a:gd name="T36" fmla="*/ 318 w 857"/>
              <a:gd name="T37" fmla="*/ 40 h 169"/>
              <a:gd name="T38" fmla="*/ 352 w 857"/>
              <a:gd name="T39" fmla="*/ 57 h 169"/>
              <a:gd name="T40" fmla="*/ 624 w 857"/>
              <a:gd name="T41" fmla="*/ 49 h 169"/>
              <a:gd name="T42" fmla="*/ 644 w 857"/>
              <a:gd name="T43" fmla="*/ 72 h 169"/>
              <a:gd name="T44" fmla="*/ 634 w 857"/>
              <a:gd name="T45" fmla="*/ 135 h 169"/>
              <a:gd name="T46" fmla="*/ 627 w 857"/>
              <a:gd name="T47" fmla="*/ 40 h 169"/>
              <a:gd name="T48" fmla="*/ 667 w 857"/>
              <a:gd name="T49" fmla="*/ 80 h 169"/>
              <a:gd name="T50" fmla="*/ 609 w 857"/>
              <a:gd name="T51" fmla="*/ 111 h 169"/>
              <a:gd name="T52" fmla="*/ 664 w 857"/>
              <a:gd name="T53" fmla="*/ 123 h 169"/>
              <a:gd name="T54" fmla="*/ 474 w 857"/>
              <a:gd name="T55" fmla="*/ 45 h 169"/>
              <a:gd name="T56" fmla="*/ 527 w 857"/>
              <a:gd name="T57" fmla="*/ 110 h 169"/>
              <a:gd name="T58" fmla="*/ 573 w 857"/>
              <a:gd name="T59" fmla="*/ 42 h 169"/>
              <a:gd name="T60" fmla="*/ 517 w 857"/>
              <a:gd name="T61" fmla="*/ 135 h 169"/>
              <a:gd name="T62" fmla="*/ 417 w 857"/>
              <a:gd name="T63" fmla="*/ 125 h 169"/>
              <a:gd name="T64" fmla="*/ 416 w 857"/>
              <a:gd name="T65" fmla="*/ 49 h 169"/>
              <a:gd name="T66" fmla="*/ 417 w 857"/>
              <a:gd name="T67" fmla="*/ 125 h 169"/>
              <a:gd name="T68" fmla="*/ 416 w 857"/>
              <a:gd name="T69" fmla="*/ 40 h 169"/>
              <a:gd name="T70" fmla="*/ 417 w 857"/>
              <a:gd name="T71" fmla="*/ 135 h 169"/>
              <a:gd name="T72" fmla="*/ 132 w 857"/>
              <a:gd name="T73" fmla="*/ 12 h 169"/>
              <a:gd name="T74" fmla="*/ 161 w 857"/>
              <a:gd name="T75" fmla="*/ 12 h 169"/>
              <a:gd name="T76" fmla="*/ 132 w 857"/>
              <a:gd name="T77" fmla="*/ 12 h 169"/>
              <a:gd name="T78" fmla="*/ 158 w 857"/>
              <a:gd name="T79" fmla="*/ 40 h 169"/>
              <a:gd name="T80" fmla="*/ 137 w 857"/>
              <a:gd name="T81" fmla="*/ 133 h 169"/>
              <a:gd name="T82" fmla="*/ 39 w 857"/>
              <a:gd name="T83" fmla="*/ 2 h 169"/>
              <a:gd name="T84" fmla="*/ 118 w 857"/>
              <a:gd name="T85" fmla="*/ 68 h 169"/>
              <a:gd name="T86" fmla="*/ 39 w 857"/>
              <a:gd name="T87" fmla="*/ 133 h 169"/>
              <a:gd name="T88" fmla="*/ 0 w 857"/>
              <a:gd name="T89" fmla="*/ 2 h 169"/>
              <a:gd name="T90" fmla="*/ 23 w 857"/>
              <a:gd name="T91" fmla="*/ 12 h 169"/>
              <a:gd name="T92" fmla="*/ 61 w 857"/>
              <a:gd name="T93" fmla="*/ 118 h 169"/>
              <a:gd name="T94" fmla="*/ 61 w 857"/>
              <a:gd name="T95" fmla="*/ 17 h 169"/>
              <a:gd name="T96" fmla="*/ 765 w 857"/>
              <a:gd name="T97" fmla="*/ 42 h 169"/>
              <a:gd name="T98" fmla="*/ 812 w 857"/>
              <a:gd name="T99" fmla="*/ 107 h 169"/>
              <a:gd name="T100" fmla="*/ 857 w 857"/>
              <a:gd name="T101" fmla="*/ 40 h 169"/>
              <a:gd name="T102" fmla="*/ 771 w 857"/>
              <a:gd name="T103" fmla="*/ 169 h 169"/>
              <a:gd name="T104" fmla="*/ 768 w 857"/>
              <a:gd name="T105" fmla="*/ 155 h 169"/>
              <a:gd name="T106" fmla="*/ 798 w 857"/>
              <a:gd name="T107" fmla="*/ 122 h 1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Lst>
            <a:rect l="0" t="0" r="r" b="b"/>
            <a:pathLst>
              <a:path w="857" h="169">
                <a:moveTo>
                  <a:pt x="752" y="43"/>
                </a:moveTo>
                <a:cubicBezTo>
                  <a:pt x="754" y="58"/>
                  <a:pt x="754" y="58"/>
                  <a:pt x="754" y="58"/>
                </a:cubicBezTo>
                <a:cubicBezTo>
                  <a:pt x="754" y="58"/>
                  <a:pt x="741" y="52"/>
                  <a:pt x="726" y="53"/>
                </a:cubicBezTo>
                <a:cubicBezTo>
                  <a:pt x="717" y="53"/>
                  <a:pt x="712" y="56"/>
                  <a:pt x="707" y="60"/>
                </a:cubicBezTo>
                <a:cubicBezTo>
                  <a:pt x="707" y="133"/>
                  <a:pt x="707" y="133"/>
                  <a:pt x="707" y="133"/>
                </a:cubicBezTo>
                <a:cubicBezTo>
                  <a:pt x="686" y="133"/>
                  <a:pt x="686" y="133"/>
                  <a:pt x="686" y="133"/>
                </a:cubicBezTo>
                <a:cubicBezTo>
                  <a:pt x="686" y="43"/>
                  <a:pt x="686" y="43"/>
                  <a:pt x="686" y="43"/>
                </a:cubicBezTo>
                <a:cubicBezTo>
                  <a:pt x="707" y="40"/>
                  <a:pt x="707" y="40"/>
                  <a:pt x="707" y="40"/>
                </a:cubicBezTo>
                <a:cubicBezTo>
                  <a:pt x="707" y="49"/>
                  <a:pt x="707" y="49"/>
                  <a:pt x="707" y="49"/>
                </a:cubicBezTo>
                <a:cubicBezTo>
                  <a:pt x="711" y="46"/>
                  <a:pt x="717" y="42"/>
                  <a:pt x="727" y="41"/>
                </a:cubicBezTo>
                <a:cubicBezTo>
                  <a:pt x="738" y="40"/>
                  <a:pt x="750" y="43"/>
                  <a:pt x="752" y="43"/>
                </a:cubicBezTo>
                <a:moveTo>
                  <a:pt x="215" y="125"/>
                </a:moveTo>
                <a:cubicBezTo>
                  <a:pt x="223" y="125"/>
                  <a:pt x="236" y="123"/>
                  <a:pt x="236" y="110"/>
                </a:cubicBezTo>
                <a:cubicBezTo>
                  <a:pt x="236" y="106"/>
                  <a:pt x="233" y="102"/>
                  <a:pt x="228" y="99"/>
                </a:cubicBezTo>
                <a:cubicBezTo>
                  <a:pt x="221" y="96"/>
                  <a:pt x="213" y="93"/>
                  <a:pt x="210" y="91"/>
                </a:cubicBezTo>
                <a:cubicBezTo>
                  <a:pt x="197" y="86"/>
                  <a:pt x="182" y="79"/>
                  <a:pt x="182" y="66"/>
                </a:cubicBezTo>
                <a:cubicBezTo>
                  <a:pt x="182" y="51"/>
                  <a:pt x="193" y="40"/>
                  <a:pt x="221" y="40"/>
                </a:cubicBezTo>
                <a:cubicBezTo>
                  <a:pt x="233" y="40"/>
                  <a:pt x="248" y="43"/>
                  <a:pt x="248" y="43"/>
                </a:cubicBezTo>
                <a:cubicBezTo>
                  <a:pt x="248" y="57"/>
                  <a:pt x="248" y="57"/>
                  <a:pt x="248" y="57"/>
                </a:cubicBezTo>
                <a:cubicBezTo>
                  <a:pt x="248" y="57"/>
                  <a:pt x="232" y="49"/>
                  <a:pt x="219" y="49"/>
                </a:cubicBezTo>
                <a:cubicBezTo>
                  <a:pt x="209" y="49"/>
                  <a:pt x="201" y="52"/>
                  <a:pt x="201" y="61"/>
                </a:cubicBezTo>
                <a:cubicBezTo>
                  <a:pt x="201" y="65"/>
                  <a:pt x="204" y="68"/>
                  <a:pt x="209" y="71"/>
                </a:cubicBezTo>
                <a:cubicBezTo>
                  <a:pt x="216" y="74"/>
                  <a:pt x="224" y="77"/>
                  <a:pt x="227" y="79"/>
                </a:cubicBezTo>
                <a:cubicBezTo>
                  <a:pt x="241" y="84"/>
                  <a:pt x="255" y="91"/>
                  <a:pt x="255" y="107"/>
                </a:cubicBezTo>
                <a:cubicBezTo>
                  <a:pt x="255" y="127"/>
                  <a:pt x="237" y="135"/>
                  <a:pt x="213" y="135"/>
                </a:cubicBezTo>
                <a:cubicBezTo>
                  <a:pt x="193" y="135"/>
                  <a:pt x="182" y="131"/>
                  <a:pt x="182" y="131"/>
                </a:cubicBezTo>
                <a:cubicBezTo>
                  <a:pt x="182" y="124"/>
                  <a:pt x="182" y="124"/>
                  <a:pt x="182" y="124"/>
                </a:cubicBezTo>
                <a:cubicBezTo>
                  <a:pt x="182" y="124"/>
                  <a:pt x="202" y="126"/>
                  <a:pt x="215" y="125"/>
                </a:cubicBezTo>
                <a:moveTo>
                  <a:pt x="352" y="57"/>
                </a:moveTo>
                <a:cubicBezTo>
                  <a:pt x="352" y="57"/>
                  <a:pt x="336" y="49"/>
                  <a:pt x="323" y="49"/>
                </a:cubicBezTo>
                <a:cubicBezTo>
                  <a:pt x="298" y="49"/>
                  <a:pt x="293" y="68"/>
                  <a:pt x="293" y="78"/>
                </a:cubicBezTo>
                <a:cubicBezTo>
                  <a:pt x="293" y="90"/>
                  <a:pt x="294" y="101"/>
                  <a:pt x="302" y="110"/>
                </a:cubicBezTo>
                <a:cubicBezTo>
                  <a:pt x="309" y="119"/>
                  <a:pt x="325" y="125"/>
                  <a:pt x="339" y="125"/>
                </a:cubicBezTo>
                <a:cubicBezTo>
                  <a:pt x="346" y="125"/>
                  <a:pt x="353" y="124"/>
                  <a:pt x="353" y="124"/>
                </a:cubicBezTo>
                <a:cubicBezTo>
                  <a:pt x="353" y="132"/>
                  <a:pt x="353" y="132"/>
                  <a:pt x="353" y="132"/>
                </a:cubicBezTo>
                <a:cubicBezTo>
                  <a:pt x="353" y="132"/>
                  <a:pt x="343" y="135"/>
                  <a:pt x="328" y="135"/>
                </a:cubicBezTo>
                <a:cubicBezTo>
                  <a:pt x="286" y="135"/>
                  <a:pt x="271" y="114"/>
                  <a:pt x="271" y="85"/>
                </a:cubicBezTo>
                <a:cubicBezTo>
                  <a:pt x="271" y="60"/>
                  <a:pt x="283" y="40"/>
                  <a:pt x="318" y="40"/>
                </a:cubicBezTo>
                <a:cubicBezTo>
                  <a:pt x="338" y="40"/>
                  <a:pt x="352" y="43"/>
                  <a:pt x="352" y="43"/>
                </a:cubicBezTo>
                <a:lnTo>
                  <a:pt x="352" y="57"/>
                </a:lnTo>
                <a:close/>
                <a:moveTo>
                  <a:pt x="644" y="72"/>
                </a:moveTo>
                <a:cubicBezTo>
                  <a:pt x="644" y="60"/>
                  <a:pt x="637" y="49"/>
                  <a:pt x="624" y="49"/>
                </a:cubicBezTo>
                <a:cubicBezTo>
                  <a:pt x="605" y="49"/>
                  <a:pt x="601" y="64"/>
                  <a:pt x="600" y="72"/>
                </a:cubicBezTo>
                <a:lnTo>
                  <a:pt x="644" y="72"/>
                </a:lnTo>
                <a:close/>
                <a:moveTo>
                  <a:pt x="664" y="131"/>
                </a:moveTo>
                <a:cubicBezTo>
                  <a:pt x="664" y="131"/>
                  <a:pt x="653" y="135"/>
                  <a:pt x="634" y="135"/>
                </a:cubicBezTo>
                <a:cubicBezTo>
                  <a:pt x="600" y="135"/>
                  <a:pt x="579" y="117"/>
                  <a:pt x="579" y="85"/>
                </a:cubicBezTo>
                <a:cubicBezTo>
                  <a:pt x="579" y="57"/>
                  <a:pt x="592" y="40"/>
                  <a:pt x="627" y="40"/>
                </a:cubicBezTo>
                <a:cubicBezTo>
                  <a:pt x="649" y="40"/>
                  <a:pt x="667" y="53"/>
                  <a:pt x="667" y="76"/>
                </a:cubicBezTo>
                <a:cubicBezTo>
                  <a:pt x="667" y="80"/>
                  <a:pt x="667" y="80"/>
                  <a:pt x="667" y="80"/>
                </a:cubicBezTo>
                <a:cubicBezTo>
                  <a:pt x="600" y="80"/>
                  <a:pt x="600" y="80"/>
                  <a:pt x="600" y="80"/>
                </a:cubicBezTo>
                <a:cubicBezTo>
                  <a:pt x="600" y="90"/>
                  <a:pt x="601" y="103"/>
                  <a:pt x="609" y="111"/>
                </a:cubicBezTo>
                <a:cubicBezTo>
                  <a:pt x="617" y="120"/>
                  <a:pt x="631" y="125"/>
                  <a:pt x="647" y="125"/>
                </a:cubicBezTo>
                <a:cubicBezTo>
                  <a:pt x="654" y="125"/>
                  <a:pt x="664" y="123"/>
                  <a:pt x="664" y="123"/>
                </a:cubicBezTo>
                <a:lnTo>
                  <a:pt x="664" y="131"/>
                </a:lnTo>
                <a:close/>
                <a:moveTo>
                  <a:pt x="474" y="45"/>
                </a:moveTo>
                <a:cubicBezTo>
                  <a:pt x="494" y="42"/>
                  <a:pt x="494" y="42"/>
                  <a:pt x="494" y="42"/>
                </a:cubicBezTo>
                <a:cubicBezTo>
                  <a:pt x="527" y="110"/>
                  <a:pt x="527" y="110"/>
                  <a:pt x="527" y="110"/>
                </a:cubicBezTo>
                <a:cubicBezTo>
                  <a:pt x="558" y="42"/>
                  <a:pt x="558" y="42"/>
                  <a:pt x="558" y="42"/>
                </a:cubicBezTo>
                <a:cubicBezTo>
                  <a:pt x="573" y="42"/>
                  <a:pt x="573" y="42"/>
                  <a:pt x="573" y="42"/>
                </a:cubicBezTo>
                <a:cubicBezTo>
                  <a:pt x="530" y="135"/>
                  <a:pt x="530" y="135"/>
                  <a:pt x="530" y="135"/>
                </a:cubicBezTo>
                <a:cubicBezTo>
                  <a:pt x="517" y="135"/>
                  <a:pt x="517" y="135"/>
                  <a:pt x="517" y="135"/>
                </a:cubicBezTo>
                <a:lnTo>
                  <a:pt x="474" y="45"/>
                </a:lnTo>
                <a:close/>
                <a:moveTo>
                  <a:pt x="417" y="125"/>
                </a:moveTo>
                <a:cubicBezTo>
                  <a:pt x="442" y="125"/>
                  <a:pt x="444" y="103"/>
                  <a:pt x="444" y="88"/>
                </a:cubicBezTo>
                <a:cubicBezTo>
                  <a:pt x="444" y="72"/>
                  <a:pt x="440" y="49"/>
                  <a:pt x="416" y="49"/>
                </a:cubicBezTo>
                <a:cubicBezTo>
                  <a:pt x="391" y="49"/>
                  <a:pt x="389" y="72"/>
                  <a:pt x="389" y="88"/>
                </a:cubicBezTo>
                <a:cubicBezTo>
                  <a:pt x="389" y="102"/>
                  <a:pt x="394" y="125"/>
                  <a:pt x="417" y="125"/>
                </a:cubicBezTo>
                <a:moveTo>
                  <a:pt x="367" y="88"/>
                </a:moveTo>
                <a:cubicBezTo>
                  <a:pt x="367" y="59"/>
                  <a:pt x="382" y="40"/>
                  <a:pt x="416" y="40"/>
                </a:cubicBezTo>
                <a:cubicBezTo>
                  <a:pt x="447" y="40"/>
                  <a:pt x="466" y="59"/>
                  <a:pt x="466" y="88"/>
                </a:cubicBezTo>
                <a:cubicBezTo>
                  <a:pt x="466" y="117"/>
                  <a:pt x="450" y="135"/>
                  <a:pt x="417" y="135"/>
                </a:cubicBezTo>
                <a:cubicBezTo>
                  <a:pt x="385" y="135"/>
                  <a:pt x="367" y="116"/>
                  <a:pt x="367" y="88"/>
                </a:cubicBezTo>
                <a:moveTo>
                  <a:pt x="132" y="12"/>
                </a:moveTo>
                <a:cubicBezTo>
                  <a:pt x="132" y="5"/>
                  <a:pt x="139" y="0"/>
                  <a:pt x="147" y="0"/>
                </a:cubicBezTo>
                <a:cubicBezTo>
                  <a:pt x="154" y="0"/>
                  <a:pt x="161" y="5"/>
                  <a:pt x="161" y="12"/>
                </a:cubicBezTo>
                <a:cubicBezTo>
                  <a:pt x="161" y="19"/>
                  <a:pt x="154" y="24"/>
                  <a:pt x="147" y="24"/>
                </a:cubicBezTo>
                <a:cubicBezTo>
                  <a:pt x="139" y="24"/>
                  <a:pt x="132" y="18"/>
                  <a:pt x="132" y="12"/>
                </a:cubicBezTo>
                <a:moveTo>
                  <a:pt x="137" y="42"/>
                </a:moveTo>
                <a:cubicBezTo>
                  <a:pt x="158" y="40"/>
                  <a:pt x="158" y="40"/>
                  <a:pt x="158" y="40"/>
                </a:cubicBezTo>
                <a:cubicBezTo>
                  <a:pt x="158" y="133"/>
                  <a:pt x="158" y="133"/>
                  <a:pt x="158" y="133"/>
                </a:cubicBezTo>
                <a:cubicBezTo>
                  <a:pt x="137" y="133"/>
                  <a:pt x="137" y="133"/>
                  <a:pt x="137" y="133"/>
                </a:cubicBezTo>
                <a:lnTo>
                  <a:pt x="137" y="42"/>
                </a:lnTo>
                <a:close/>
                <a:moveTo>
                  <a:pt x="39" y="2"/>
                </a:moveTo>
                <a:cubicBezTo>
                  <a:pt x="60" y="2"/>
                  <a:pt x="80" y="7"/>
                  <a:pt x="94" y="18"/>
                </a:cubicBezTo>
                <a:cubicBezTo>
                  <a:pt x="109" y="30"/>
                  <a:pt x="118" y="49"/>
                  <a:pt x="118" y="68"/>
                </a:cubicBezTo>
                <a:cubicBezTo>
                  <a:pt x="118" y="86"/>
                  <a:pt x="110" y="105"/>
                  <a:pt x="94" y="117"/>
                </a:cubicBezTo>
                <a:cubicBezTo>
                  <a:pt x="80" y="128"/>
                  <a:pt x="60" y="133"/>
                  <a:pt x="39" y="133"/>
                </a:cubicBezTo>
                <a:cubicBezTo>
                  <a:pt x="0" y="133"/>
                  <a:pt x="0" y="133"/>
                  <a:pt x="0" y="133"/>
                </a:cubicBezTo>
                <a:cubicBezTo>
                  <a:pt x="0" y="2"/>
                  <a:pt x="0" y="2"/>
                  <a:pt x="0" y="2"/>
                </a:cubicBezTo>
                <a:lnTo>
                  <a:pt x="39" y="2"/>
                </a:lnTo>
                <a:close/>
                <a:moveTo>
                  <a:pt x="23" y="12"/>
                </a:moveTo>
                <a:cubicBezTo>
                  <a:pt x="23" y="123"/>
                  <a:pt x="23" y="123"/>
                  <a:pt x="23" y="123"/>
                </a:cubicBezTo>
                <a:cubicBezTo>
                  <a:pt x="38" y="123"/>
                  <a:pt x="52" y="122"/>
                  <a:pt x="61" y="118"/>
                </a:cubicBezTo>
                <a:cubicBezTo>
                  <a:pt x="82" y="108"/>
                  <a:pt x="93" y="89"/>
                  <a:pt x="93" y="68"/>
                </a:cubicBezTo>
                <a:cubicBezTo>
                  <a:pt x="93" y="47"/>
                  <a:pt x="82" y="27"/>
                  <a:pt x="61" y="17"/>
                </a:cubicBezTo>
                <a:cubicBezTo>
                  <a:pt x="52" y="13"/>
                  <a:pt x="38" y="12"/>
                  <a:pt x="23" y="12"/>
                </a:cubicBezTo>
                <a:moveTo>
                  <a:pt x="765" y="42"/>
                </a:moveTo>
                <a:cubicBezTo>
                  <a:pt x="785" y="40"/>
                  <a:pt x="785" y="40"/>
                  <a:pt x="785" y="40"/>
                </a:cubicBezTo>
                <a:cubicBezTo>
                  <a:pt x="812" y="107"/>
                  <a:pt x="812" y="107"/>
                  <a:pt x="812" y="107"/>
                </a:cubicBezTo>
                <a:cubicBezTo>
                  <a:pt x="842" y="40"/>
                  <a:pt x="842" y="40"/>
                  <a:pt x="842" y="40"/>
                </a:cubicBezTo>
                <a:cubicBezTo>
                  <a:pt x="857" y="40"/>
                  <a:pt x="857" y="40"/>
                  <a:pt x="857" y="40"/>
                </a:cubicBezTo>
                <a:cubicBezTo>
                  <a:pt x="814" y="134"/>
                  <a:pt x="814" y="134"/>
                  <a:pt x="814" y="134"/>
                </a:cubicBezTo>
                <a:cubicBezTo>
                  <a:pt x="807" y="149"/>
                  <a:pt x="794" y="169"/>
                  <a:pt x="771" y="169"/>
                </a:cubicBezTo>
                <a:cubicBezTo>
                  <a:pt x="768" y="169"/>
                  <a:pt x="768" y="169"/>
                  <a:pt x="768" y="169"/>
                </a:cubicBezTo>
                <a:cubicBezTo>
                  <a:pt x="768" y="155"/>
                  <a:pt x="768" y="155"/>
                  <a:pt x="768" y="155"/>
                </a:cubicBezTo>
                <a:cubicBezTo>
                  <a:pt x="791" y="157"/>
                  <a:pt x="800" y="140"/>
                  <a:pt x="800" y="133"/>
                </a:cubicBezTo>
                <a:cubicBezTo>
                  <a:pt x="800" y="128"/>
                  <a:pt x="798" y="122"/>
                  <a:pt x="798" y="122"/>
                </a:cubicBezTo>
                <a:lnTo>
                  <a:pt x="765" y="42"/>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ZA"/>
          </a:p>
        </xdr:txBody>
      </xdr:sp>
    </xdr:grpSp>
    <xdr:clientData/>
  </xdr:twoCellAnchor>
  <xdr:twoCellAnchor>
    <xdr:from>
      <xdr:col>0</xdr:col>
      <xdr:colOff>6626</xdr:colOff>
      <xdr:row>13</xdr:row>
      <xdr:rowOff>119268</xdr:rowOff>
    </xdr:from>
    <xdr:to>
      <xdr:col>12</xdr:col>
      <xdr:colOff>19878</xdr:colOff>
      <xdr:row>43</xdr:row>
      <xdr:rowOff>0</xdr:rowOff>
    </xdr:to>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6626" y="2450092"/>
          <a:ext cx="7328452" cy="525955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u="none" strike="noStrike">
              <a:solidFill>
                <a:srgbClr val="6D6E71"/>
              </a:solidFill>
              <a:effectLst/>
              <a:latin typeface="Open Sans" panose="020B0606030504020204" pitchFamily="34" charset="0"/>
              <a:ea typeface="Open Sans" panose="020B0606030504020204" pitchFamily="34" charset="0"/>
              <a:cs typeface="Open Sans" panose="020B0606030504020204" pitchFamily="34" charset="0"/>
            </a:rPr>
            <a:t>This calculator provides you with a way to estimate your building replacement costs. Your building sum insured on your short-term insurance plan should be sufficient to meet these replacement costs.</a:t>
          </a:r>
          <a:r>
            <a:rPr lang="en-US">
              <a:solidFill>
                <a:srgbClr val="6D6E71"/>
              </a:solidFill>
              <a:latin typeface="Open Sans" panose="020B0606030504020204" pitchFamily="34" charset="0"/>
              <a:ea typeface="Open Sans" panose="020B0606030504020204" pitchFamily="34" charset="0"/>
              <a:cs typeface="Open Sans" panose="020B0606030504020204" pitchFamily="34" charset="0"/>
            </a:rPr>
            <a:t> </a:t>
          </a:r>
        </a:p>
        <a:p>
          <a:endParaRPr lang="en-US" sz="1100" b="0" i="0" u="none" strike="noStrike">
            <a:solidFill>
              <a:srgbClr val="6D6E71"/>
            </a:solidFill>
            <a:effectLst/>
            <a:latin typeface="Open Sans" panose="020B0606030504020204" pitchFamily="34" charset="0"/>
            <a:ea typeface="Open Sans" panose="020B0606030504020204" pitchFamily="34" charset="0"/>
            <a:cs typeface="Open Sans" panose="020B0606030504020204" pitchFamily="34" charset="0"/>
          </a:endParaRPr>
        </a:p>
        <a:p>
          <a:r>
            <a:rPr lang="en-US" sz="1100" b="0" i="0" u="none" strike="noStrike">
              <a:solidFill>
                <a:srgbClr val="6D6E71"/>
              </a:solidFill>
              <a:effectLst/>
              <a:latin typeface="Open Sans" panose="020B0606030504020204" pitchFamily="34" charset="0"/>
              <a:ea typeface="Open Sans" panose="020B0606030504020204" pitchFamily="34" charset="0"/>
              <a:cs typeface="Open Sans" panose="020B0606030504020204" pitchFamily="34" charset="0"/>
            </a:rPr>
            <a:t>If your building sum insured is not sufficient, average will apply at claims stage. For example, if  your building is insured for R500 000 but the replacement cost is found to be R1 000 000, you will only be reimbursed for half  (R500 000 / R1 000 000) the amount you are claiming for.</a:t>
          </a:r>
          <a:r>
            <a:rPr lang="en-US">
              <a:solidFill>
                <a:srgbClr val="6D6E71"/>
              </a:solidFill>
              <a:latin typeface="Open Sans" panose="020B0606030504020204" pitchFamily="34" charset="0"/>
              <a:ea typeface="Open Sans" panose="020B0606030504020204" pitchFamily="34" charset="0"/>
              <a:cs typeface="Open Sans" panose="020B0606030504020204" pitchFamily="34" charset="0"/>
            </a:rPr>
            <a:t> </a:t>
          </a:r>
        </a:p>
        <a:p>
          <a:endParaRPr lang="en-US" sz="1100" b="0" i="0" u="none" strike="noStrike">
            <a:solidFill>
              <a:srgbClr val="6D6E71"/>
            </a:solidFill>
            <a:effectLst/>
            <a:latin typeface="Open Sans" panose="020B0606030504020204" pitchFamily="34" charset="0"/>
            <a:ea typeface="Open Sans" panose="020B0606030504020204" pitchFamily="34" charset="0"/>
            <a:cs typeface="Open Sans" panose="020B0606030504020204" pitchFamily="34" charset="0"/>
          </a:endParaRPr>
        </a:p>
        <a:p>
          <a:r>
            <a:rPr lang="en-US" sz="1100" b="0" i="0" u="none" strike="noStrike">
              <a:solidFill>
                <a:srgbClr val="6D6E71"/>
              </a:solidFill>
              <a:effectLst/>
              <a:latin typeface="Open Sans" panose="020B0606030504020204" pitchFamily="34" charset="0"/>
              <a:ea typeface="Open Sans" panose="020B0606030504020204" pitchFamily="34" charset="0"/>
              <a:cs typeface="Open Sans" panose="020B0606030504020204" pitchFamily="34" charset="0"/>
            </a:rPr>
            <a:t>This tool should only be used as a guide and does not remove your responsibility to make sure that  buildings  is insured for its total replacement value.</a:t>
          </a:r>
          <a:r>
            <a:rPr lang="en-US">
              <a:solidFill>
                <a:srgbClr val="6D6E71"/>
              </a:solidFill>
              <a:latin typeface="Open Sans" panose="020B0606030504020204" pitchFamily="34" charset="0"/>
              <a:ea typeface="Open Sans" panose="020B0606030504020204" pitchFamily="34" charset="0"/>
              <a:cs typeface="Open Sans" panose="020B0606030504020204" pitchFamily="34" charset="0"/>
            </a:rPr>
            <a:t> </a:t>
          </a:r>
        </a:p>
        <a:p>
          <a:endParaRPr lang="en-US" sz="1100" b="0" i="1" u="none" strike="noStrike">
            <a:solidFill>
              <a:srgbClr val="6D6E71"/>
            </a:solidFill>
            <a:effectLst/>
            <a:latin typeface="Open Sans" panose="020B0606030504020204" pitchFamily="34" charset="0"/>
            <a:ea typeface="Open Sans" panose="020B0606030504020204" pitchFamily="34" charset="0"/>
            <a:cs typeface="Open Sans" panose="020B0606030504020204" pitchFamily="34" charset="0"/>
          </a:endParaRPr>
        </a:p>
        <a:p>
          <a:r>
            <a:rPr lang="en-US" sz="1100" b="0" i="0" u="none" strike="noStrike">
              <a:solidFill>
                <a:srgbClr val="6D6E71"/>
              </a:solidFill>
              <a:effectLst/>
              <a:latin typeface="Open Sans Semibold" panose="020B0706030804020204" pitchFamily="34" charset="0"/>
              <a:ea typeface="Open Sans Semibold" panose="020B0706030804020204" pitchFamily="34" charset="0"/>
              <a:cs typeface="Open Sans Semibold" panose="020B0706030804020204" pitchFamily="34" charset="0"/>
            </a:rPr>
            <a:t>Factors that impact the  replacement cost of your buildings include:</a:t>
          </a:r>
          <a:r>
            <a:rPr lang="en-US" i="0">
              <a:solidFill>
                <a:srgbClr val="6D6E71"/>
              </a:solidFill>
              <a:latin typeface="Open Sans Semibold" panose="020B0706030804020204" pitchFamily="34" charset="0"/>
              <a:ea typeface="Open Sans Semibold" panose="020B0706030804020204" pitchFamily="34" charset="0"/>
              <a:cs typeface="Open Sans Semibold" panose="020B0706030804020204" pitchFamily="34" charset="0"/>
            </a:rPr>
            <a:t> </a:t>
          </a:r>
        </a:p>
        <a:p>
          <a:r>
            <a:rPr lang="en-US" sz="1100" b="0" i="0" u="none" strike="noStrike">
              <a:solidFill>
                <a:srgbClr val="6D6E71"/>
              </a:solidFill>
              <a:effectLst/>
              <a:latin typeface="Open Sans" panose="020B0606030504020204" pitchFamily="34" charset="0"/>
              <a:ea typeface="Open Sans" panose="020B0606030504020204" pitchFamily="34" charset="0"/>
              <a:cs typeface="Open Sans" panose="020B0606030504020204" pitchFamily="34" charset="0"/>
            </a:rPr>
            <a:t>- Building and labour costs</a:t>
          </a:r>
        </a:p>
        <a:p>
          <a:r>
            <a:rPr lang="en-US" sz="1100" b="0" i="0" u="none" strike="noStrike">
              <a:solidFill>
                <a:srgbClr val="6D6E71"/>
              </a:solidFill>
              <a:effectLst/>
              <a:latin typeface="Open Sans" panose="020B0606030504020204" pitchFamily="34" charset="0"/>
              <a:ea typeface="Open Sans" panose="020B0606030504020204" pitchFamily="34" charset="0"/>
              <a:cs typeface="Open Sans" panose="020B0606030504020204" pitchFamily="34" charset="0"/>
            </a:rPr>
            <a:t>- Transportation and labour costs</a:t>
          </a:r>
          <a:r>
            <a:rPr lang="en-US">
              <a:solidFill>
                <a:srgbClr val="6D6E71"/>
              </a:solidFill>
              <a:latin typeface="Open Sans" panose="020B0606030504020204" pitchFamily="34" charset="0"/>
              <a:ea typeface="Open Sans" panose="020B0606030504020204" pitchFamily="34" charset="0"/>
              <a:cs typeface="Open Sans" panose="020B0606030504020204" pitchFamily="34" charset="0"/>
            </a:rPr>
            <a:t> </a:t>
          </a:r>
        </a:p>
        <a:p>
          <a:r>
            <a:rPr lang="en-US" sz="1100" b="0" i="0" u="none" strike="noStrike">
              <a:solidFill>
                <a:srgbClr val="6D6E71"/>
              </a:solidFill>
              <a:effectLst/>
              <a:latin typeface="Open Sans" panose="020B0606030504020204" pitchFamily="34" charset="0"/>
              <a:ea typeface="Open Sans" panose="020B0606030504020204" pitchFamily="34" charset="0"/>
              <a:cs typeface="Open Sans" panose="020B0606030504020204" pitchFamily="34" charset="0"/>
            </a:rPr>
            <a:t>- Costs related to planning and construction</a:t>
          </a:r>
          <a:r>
            <a:rPr lang="en-US">
              <a:solidFill>
                <a:srgbClr val="6D6E71"/>
              </a:solidFill>
              <a:latin typeface="Open Sans" panose="020B0606030504020204" pitchFamily="34" charset="0"/>
              <a:ea typeface="Open Sans" panose="020B0606030504020204" pitchFamily="34" charset="0"/>
              <a:cs typeface="Open Sans" panose="020B0606030504020204" pitchFamily="34" charset="0"/>
            </a:rPr>
            <a:t> </a:t>
          </a:r>
        </a:p>
        <a:p>
          <a:r>
            <a:rPr lang="en-US" sz="1100" b="0" i="0" u="none" strike="noStrike">
              <a:solidFill>
                <a:srgbClr val="6D6E71"/>
              </a:solidFill>
              <a:effectLst/>
              <a:latin typeface="Open Sans" panose="020B0606030504020204" pitchFamily="34" charset="0"/>
              <a:ea typeface="Open Sans" panose="020B0606030504020204" pitchFamily="34" charset="0"/>
              <a:cs typeface="Open Sans" panose="020B0606030504020204" pitchFamily="34" charset="0"/>
            </a:rPr>
            <a:t>- Debris removal and site clearance</a:t>
          </a:r>
          <a:r>
            <a:rPr lang="en-US">
              <a:solidFill>
                <a:srgbClr val="6D6E71"/>
              </a:solidFill>
              <a:latin typeface="Open Sans" panose="020B0606030504020204" pitchFamily="34" charset="0"/>
              <a:ea typeface="Open Sans" panose="020B0606030504020204" pitchFamily="34" charset="0"/>
              <a:cs typeface="Open Sans" panose="020B0606030504020204" pitchFamily="34" charset="0"/>
            </a:rPr>
            <a:t> </a:t>
          </a:r>
        </a:p>
        <a:p>
          <a:r>
            <a:rPr lang="en-US" sz="1100" b="0" i="0" u="none" strike="noStrike">
              <a:solidFill>
                <a:srgbClr val="6D6E71"/>
              </a:solidFill>
              <a:effectLst/>
              <a:latin typeface="Open Sans" panose="020B0606030504020204" pitchFamily="34" charset="0"/>
              <a:ea typeface="Open Sans" panose="020B0606030504020204" pitchFamily="34" charset="0"/>
              <a:cs typeface="Open Sans" panose="020B0606030504020204" pitchFamily="34" charset="0"/>
            </a:rPr>
            <a:t>- Contractor profit margins</a:t>
          </a:r>
          <a:r>
            <a:rPr lang="en-US">
              <a:solidFill>
                <a:srgbClr val="6D6E71"/>
              </a:solidFill>
              <a:latin typeface="Open Sans" panose="020B0606030504020204" pitchFamily="34" charset="0"/>
              <a:ea typeface="Open Sans" panose="020B0606030504020204" pitchFamily="34" charset="0"/>
              <a:cs typeface="Open Sans" panose="020B0606030504020204" pitchFamily="34" charset="0"/>
            </a:rPr>
            <a:t> </a:t>
          </a:r>
        </a:p>
        <a:p>
          <a:endParaRPr lang="en-US" sz="1100" b="0" i="1" u="none" strike="noStrike">
            <a:solidFill>
              <a:srgbClr val="6D6E71"/>
            </a:solidFill>
            <a:effectLst/>
            <a:latin typeface="Open Sans" panose="020B0606030504020204" pitchFamily="34" charset="0"/>
            <a:ea typeface="Open Sans" panose="020B0606030504020204" pitchFamily="34" charset="0"/>
            <a:cs typeface="Open Sans" panose="020B0606030504020204" pitchFamily="34" charset="0"/>
          </a:endParaRPr>
        </a:p>
        <a:p>
          <a:r>
            <a:rPr lang="en-US" sz="1100" b="0" i="0" u="none" strike="noStrike">
              <a:solidFill>
                <a:srgbClr val="6D6E71"/>
              </a:solidFill>
              <a:effectLst/>
              <a:latin typeface="Open Sans Semibold" panose="020B0706030804020204" pitchFamily="34" charset="0"/>
              <a:ea typeface="Open Sans Semibold" panose="020B0706030804020204" pitchFamily="34" charset="0"/>
              <a:cs typeface="Open Sans Semibold" panose="020B0706030804020204" pitchFamily="34" charset="0"/>
            </a:rPr>
            <a:t>What should you not use as a proxy for your building's replacement value?</a:t>
          </a:r>
        </a:p>
        <a:p>
          <a:r>
            <a:rPr lang="en-US" sz="1100" b="0" i="0" u="none" strike="noStrike">
              <a:solidFill>
                <a:srgbClr val="6D6E71"/>
              </a:solidFill>
              <a:effectLst/>
              <a:latin typeface="Open Sans" panose="020B0606030504020204" pitchFamily="34" charset="0"/>
              <a:ea typeface="Open Sans" panose="020B0606030504020204" pitchFamily="34" charset="0"/>
              <a:cs typeface="Open Sans" panose="020B0606030504020204" pitchFamily="34" charset="0"/>
            </a:rPr>
            <a:t>- The market value of your property</a:t>
          </a:r>
          <a:r>
            <a:rPr lang="en-US">
              <a:solidFill>
                <a:srgbClr val="6D6E71"/>
              </a:solidFill>
              <a:latin typeface="Open Sans" panose="020B0606030504020204" pitchFamily="34" charset="0"/>
              <a:ea typeface="Open Sans" panose="020B0606030504020204" pitchFamily="34" charset="0"/>
              <a:cs typeface="Open Sans" panose="020B0606030504020204" pitchFamily="34" charset="0"/>
            </a:rPr>
            <a:t> </a:t>
          </a:r>
        </a:p>
        <a:p>
          <a:r>
            <a:rPr lang="en-US" sz="1100" b="0" i="0" u="none" strike="noStrike">
              <a:solidFill>
                <a:srgbClr val="6D6E71"/>
              </a:solidFill>
              <a:effectLst/>
              <a:latin typeface="Open Sans" panose="020B0606030504020204" pitchFamily="34" charset="0"/>
              <a:ea typeface="Open Sans" panose="020B0606030504020204" pitchFamily="34" charset="0"/>
              <a:cs typeface="Open Sans" panose="020B0606030504020204" pitchFamily="34" charset="0"/>
            </a:rPr>
            <a:t>- The resale value of your property</a:t>
          </a:r>
          <a:r>
            <a:rPr lang="en-US">
              <a:solidFill>
                <a:srgbClr val="6D6E71"/>
              </a:solidFill>
              <a:latin typeface="Open Sans" panose="020B0606030504020204" pitchFamily="34" charset="0"/>
              <a:ea typeface="Open Sans" panose="020B0606030504020204" pitchFamily="34" charset="0"/>
              <a:cs typeface="Open Sans" panose="020B0606030504020204" pitchFamily="34" charset="0"/>
            </a:rPr>
            <a:t> </a:t>
          </a:r>
        </a:p>
        <a:p>
          <a:r>
            <a:rPr lang="en-US" sz="1100" b="0" i="0" u="none" strike="noStrike">
              <a:solidFill>
                <a:srgbClr val="6D6E71"/>
              </a:solidFill>
              <a:effectLst/>
              <a:latin typeface="Open Sans" panose="020B0606030504020204" pitchFamily="34" charset="0"/>
              <a:ea typeface="Open Sans" panose="020B0606030504020204" pitchFamily="34" charset="0"/>
              <a:cs typeface="Open Sans" panose="020B0606030504020204" pitchFamily="34" charset="0"/>
            </a:rPr>
            <a:t>- The value of your bond</a:t>
          </a:r>
        </a:p>
        <a:p>
          <a:r>
            <a:rPr lang="en-US" sz="1100" b="0" i="0" u="none" strike="noStrike">
              <a:solidFill>
                <a:srgbClr val="6D6E71"/>
              </a:solidFill>
              <a:effectLst/>
              <a:latin typeface="Open Sans" panose="020B0606030504020204" pitchFamily="34" charset="0"/>
              <a:ea typeface="Open Sans" panose="020B0606030504020204" pitchFamily="34" charset="0"/>
              <a:cs typeface="Open Sans" panose="020B0606030504020204" pitchFamily="34" charset="0"/>
            </a:rPr>
            <a:t>- Average house prices as per your local estate agent</a:t>
          </a:r>
        </a:p>
        <a:p>
          <a:endParaRPr lang="en-US" sz="1100" b="0" i="0" u="none" strike="noStrike">
            <a:solidFill>
              <a:srgbClr val="6D6E71"/>
            </a:solidFill>
            <a:effectLst/>
            <a:latin typeface="Open Sans" panose="020B0606030504020204" pitchFamily="34" charset="0"/>
            <a:ea typeface="Open Sans" panose="020B0606030504020204" pitchFamily="34" charset="0"/>
            <a:cs typeface="Open Sans" panose="020B0606030504020204" pitchFamily="34" charset="0"/>
          </a:endParaRPr>
        </a:p>
        <a:p>
          <a:r>
            <a:rPr lang="en-US" sz="1100" b="0" i="0" u="none" strike="noStrike">
              <a:solidFill>
                <a:srgbClr val="6D6E71"/>
              </a:solidFill>
              <a:effectLst/>
              <a:latin typeface="Open Sans" panose="020B0606030504020204" pitchFamily="34" charset="0"/>
              <a:ea typeface="Open Sans" panose="020B0606030504020204" pitchFamily="34" charset="0"/>
              <a:cs typeface="Open Sans" panose="020B0606030504020204" pitchFamily="34" charset="0"/>
            </a:rPr>
            <a:t>It is recommended that you update your buildings sum insured on your short-term plan every year at policy anniversary. Buildings costs are subject to inflation and you need to make sure that you are covered for the replacement value at the time of rebuilding, which may be at the end of the year (12 months from now) or even later.</a:t>
          </a:r>
          <a:r>
            <a:rPr lang="en-US">
              <a:solidFill>
                <a:srgbClr val="6D6E71"/>
              </a:solidFill>
              <a:latin typeface="Open Sans" panose="020B0606030504020204" pitchFamily="34" charset="0"/>
              <a:ea typeface="Open Sans" panose="020B0606030504020204" pitchFamily="34" charset="0"/>
              <a:cs typeface="Open Sans" panose="020B0606030504020204" pitchFamily="34" charset="0"/>
            </a:rPr>
            <a:t> </a:t>
          </a:r>
        </a:p>
        <a:p>
          <a:endParaRPr lang="en-US" sz="1100">
            <a:solidFill>
              <a:srgbClr val="6D6E71"/>
            </a:solidFill>
            <a:latin typeface="Open Sans" panose="020B0606030504020204" pitchFamily="34" charset="0"/>
            <a:ea typeface="Open Sans" panose="020B0606030504020204" pitchFamily="34" charset="0"/>
            <a:cs typeface="Open Sans" panose="020B0606030504020204" pitchFamily="34" charset="0"/>
          </a:endParaRPr>
        </a:p>
        <a:p>
          <a:endParaRPr lang="en-US" sz="1100">
            <a:solidFill>
              <a:srgbClr val="6D6E71"/>
            </a:solidFill>
            <a:latin typeface="Open Sans" panose="020B0606030504020204" pitchFamily="34" charset="0"/>
            <a:ea typeface="Open Sans" panose="020B0606030504020204" pitchFamily="34" charset="0"/>
            <a:cs typeface="Open Sans" panose="020B0606030504020204" pitchFamily="34" charset="0"/>
          </a:endParaRPr>
        </a:p>
        <a:p>
          <a:r>
            <a:rPr lang="en-US" sz="1100" b="0" i="0" u="none" strike="noStrike">
              <a:solidFill>
                <a:schemeClr val="dk1"/>
              </a:solidFill>
              <a:effectLst/>
              <a:latin typeface="+mn-lt"/>
              <a:ea typeface="+mn-ea"/>
              <a:cs typeface="+mn-cs"/>
            </a:rPr>
            <a:t> </a:t>
          </a:r>
          <a:r>
            <a:rPr lang="en-US"/>
            <a:t> </a:t>
          </a:r>
          <a:endParaRPr lang="en-US" sz="1100">
            <a:solidFill>
              <a:srgbClr val="6D6E71"/>
            </a:solidFill>
            <a:latin typeface="Open Sans Semibold" panose="020B0706030804020204" pitchFamily="34" charset="0"/>
            <a:ea typeface="Open Sans Semibold" panose="020B0706030804020204" pitchFamily="34" charset="0"/>
            <a:cs typeface="Open Sans Semibold" panose="020B0706030804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45720</xdr:colOff>
          <xdr:row>25</xdr:row>
          <xdr:rowOff>106680</xdr:rowOff>
        </xdr:from>
        <xdr:to>
          <xdr:col>5</xdr:col>
          <xdr:colOff>2065020</xdr:colOff>
          <xdr:row>28</xdr:row>
          <xdr:rowOff>121920</xdr:rowOff>
        </xdr:to>
        <xdr:sp macro="" textlink="">
          <xdr:nvSpPr>
            <xdr:cNvPr id="4107" name="Scroll Bar 11" hidden="1">
              <a:extLst>
                <a:ext uri="{63B3BB69-23CF-44E3-9099-C40C66FF867C}">
                  <a14:compatExt spid="_x0000_s4107"/>
                </a:ext>
                <a:ext uri="{FF2B5EF4-FFF2-40B4-BE49-F238E27FC236}">
                  <a16:creationId xmlns:a16="http://schemas.microsoft.com/office/drawing/2014/main" id="{00000000-0008-0000-0100-00000B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0</xdr:col>
      <xdr:colOff>792029</xdr:colOff>
      <xdr:row>28</xdr:row>
      <xdr:rowOff>245663</xdr:rowOff>
    </xdr:from>
    <xdr:to>
      <xdr:col>0</xdr:col>
      <xdr:colOff>1281886</xdr:colOff>
      <xdr:row>29</xdr:row>
      <xdr:rowOff>179360</xdr:rowOff>
    </xdr:to>
    <xdr:sp macro="" textlink="">
      <xdr:nvSpPr>
        <xdr:cNvPr id="9" name="TextBox 8">
          <a:extLst>
            <a:ext uri="{FF2B5EF4-FFF2-40B4-BE49-F238E27FC236}">
              <a16:creationId xmlns:a16="http://schemas.microsoft.com/office/drawing/2014/main" id="{00000000-0008-0000-0100-000009000000}"/>
            </a:ext>
          </a:extLst>
        </xdr:cNvPr>
        <xdr:cNvSpPr txBox="1"/>
      </xdr:nvSpPr>
      <xdr:spPr>
        <a:xfrm>
          <a:off x="792029" y="6487437"/>
          <a:ext cx="489857" cy="22524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a:solidFill>
                <a:srgbClr val="BA8C60"/>
              </a:solidFill>
              <a:latin typeface="Open Sans Semibold" panose="020B0706030804020204" pitchFamily="34" charset="0"/>
              <a:ea typeface="Open Sans Semibold" panose="020B0706030804020204" pitchFamily="34" charset="0"/>
              <a:cs typeface="Open Sans Semibold" panose="020B0706030804020204" pitchFamily="34" charset="0"/>
            </a:rPr>
            <a:t>100k</a:t>
          </a:r>
        </a:p>
      </xdr:txBody>
    </xdr:sp>
    <xdr:clientData/>
  </xdr:twoCellAnchor>
  <xdr:twoCellAnchor>
    <xdr:from>
      <xdr:col>0</xdr:col>
      <xdr:colOff>1811762</xdr:colOff>
      <xdr:row>28</xdr:row>
      <xdr:rowOff>245663</xdr:rowOff>
    </xdr:from>
    <xdr:to>
      <xdr:col>1</xdr:col>
      <xdr:colOff>168019</xdr:colOff>
      <xdr:row>29</xdr:row>
      <xdr:rowOff>179360</xdr:rowOff>
    </xdr:to>
    <xdr:sp macro="" textlink="">
      <xdr:nvSpPr>
        <xdr:cNvPr id="11" name="TextBox 10">
          <a:extLst>
            <a:ext uri="{FF2B5EF4-FFF2-40B4-BE49-F238E27FC236}">
              <a16:creationId xmlns:a16="http://schemas.microsoft.com/office/drawing/2014/main" id="{00000000-0008-0000-0100-00000B000000}"/>
            </a:ext>
          </a:extLst>
        </xdr:cNvPr>
        <xdr:cNvSpPr txBox="1"/>
      </xdr:nvSpPr>
      <xdr:spPr>
        <a:xfrm>
          <a:off x="1811762" y="6487437"/>
          <a:ext cx="489857" cy="22524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a:solidFill>
                <a:srgbClr val="BA8C60"/>
              </a:solidFill>
              <a:latin typeface="Open Sans Semibold" panose="020B0706030804020204" pitchFamily="34" charset="0"/>
              <a:ea typeface="Open Sans Semibold" panose="020B0706030804020204" pitchFamily="34" charset="0"/>
              <a:cs typeface="Open Sans Semibold" panose="020B0706030804020204" pitchFamily="34" charset="0"/>
            </a:rPr>
            <a:t>1</a:t>
          </a:r>
          <a:r>
            <a:rPr lang="en-US" sz="1000" baseline="0">
              <a:solidFill>
                <a:srgbClr val="BA8C60"/>
              </a:solidFill>
              <a:latin typeface="Open Sans Semibold" panose="020B0706030804020204" pitchFamily="34" charset="0"/>
              <a:ea typeface="Open Sans Semibold" panose="020B0706030804020204" pitchFamily="34" charset="0"/>
              <a:cs typeface="Open Sans Semibold" panose="020B0706030804020204" pitchFamily="34" charset="0"/>
            </a:rPr>
            <a:t>m</a:t>
          </a:r>
          <a:endParaRPr lang="en-US" sz="1000">
            <a:solidFill>
              <a:srgbClr val="BA8C60"/>
            </a:solidFill>
            <a:latin typeface="Open Sans Semibold" panose="020B0706030804020204" pitchFamily="34" charset="0"/>
            <a:ea typeface="Open Sans Semibold" panose="020B0706030804020204" pitchFamily="34" charset="0"/>
            <a:cs typeface="Open Sans Semibold" panose="020B0706030804020204" pitchFamily="34" charset="0"/>
          </a:endParaRPr>
        </a:p>
      </xdr:txBody>
    </xdr:sp>
    <xdr:clientData/>
  </xdr:twoCellAnchor>
  <xdr:twoCellAnchor>
    <xdr:from>
      <xdr:col>0</xdr:col>
      <xdr:colOff>1268423</xdr:colOff>
      <xdr:row>28</xdr:row>
      <xdr:rowOff>245663</xdr:rowOff>
    </xdr:from>
    <xdr:to>
      <xdr:col>0</xdr:col>
      <xdr:colOff>1758280</xdr:colOff>
      <xdr:row>29</xdr:row>
      <xdr:rowOff>179360</xdr:rowOff>
    </xdr:to>
    <xdr:sp macro="" textlink="">
      <xdr:nvSpPr>
        <xdr:cNvPr id="12" name="TextBox 11">
          <a:extLst>
            <a:ext uri="{FF2B5EF4-FFF2-40B4-BE49-F238E27FC236}">
              <a16:creationId xmlns:a16="http://schemas.microsoft.com/office/drawing/2014/main" id="{00000000-0008-0000-0100-00000C000000}"/>
            </a:ext>
          </a:extLst>
        </xdr:cNvPr>
        <xdr:cNvSpPr txBox="1"/>
      </xdr:nvSpPr>
      <xdr:spPr>
        <a:xfrm>
          <a:off x="1268423" y="6487437"/>
          <a:ext cx="489857" cy="22524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a:solidFill>
                <a:srgbClr val="BA8C60"/>
              </a:solidFill>
              <a:latin typeface="Open Sans Semibold" panose="020B0706030804020204" pitchFamily="34" charset="0"/>
              <a:ea typeface="Open Sans Semibold" panose="020B0706030804020204" pitchFamily="34" charset="0"/>
              <a:cs typeface="Open Sans Semibold" panose="020B0706030804020204" pitchFamily="34" charset="0"/>
            </a:rPr>
            <a:t>500k</a:t>
          </a:r>
        </a:p>
      </xdr:txBody>
    </xdr:sp>
    <xdr:clientData/>
  </xdr:twoCellAnchor>
  <xdr:twoCellAnchor>
    <xdr:from>
      <xdr:col>1</xdr:col>
      <xdr:colOff>1864770</xdr:colOff>
      <xdr:row>28</xdr:row>
      <xdr:rowOff>245663</xdr:rowOff>
    </xdr:from>
    <xdr:to>
      <xdr:col>2</xdr:col>
      <xdr:colOff>221027</xdr:colOff>
      <xdr:row>29</xdr:row>
      <xdr:rowOff>179360</xdr:rowOff>
    </xdr:to>
    <xdr:sp macro="" textlink="">
      <xdr:nvSpPr>
        <xdr:cNvPr id="13" name="TextBox 12">
          <a:extLst>
            <a:ext uri="{FF2B5EF4-FFF2-40B4-BE49-F238E27FC236}">
              <a16:creationId xmlns:a16="http://schemas.microsoft.com/office/drawing/2014/main" id="{00000000-0008-0000-0100-00000D000000}"/>
            </a:ext>
          </a:extLst>
        </xdr:cNvPr>
        <xdr:cNvSpPr txBox="1"/>
      </xdr:nvSpPr>
      <xdr:spPr>
        <a:xfrm>
          <a:off x="3998370" y="6487437"/>
          <a:ext cx="489857" cy="22524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aseline="0">
              <a:solidFill>
                <a:srgbClr val="BA8C60"/>
              </a:solidFill>
              <a:latin typeface="Open Sans Semibold" panose="020B0706030804020204" pitchFamily="34" charset="0"/>
              <a:ea typeface="Open Sans Semibold" panose="020B0706030804020204" pitchFamily="34" charset="0"/>
              <a:cs typeface="Open Sans Semibold" panose="020B0706030804020204" pitchFamily="34" charset="0"/>
            </a:rPr>
            <a:t>3m</a:t>
          </a:r>
          <a:endParaRPr lang="en-US" sz="1000">
            <a:solidFill>
              <a:srgbClr val="BA8C60"/>
            </a:solidFill>
            <a:latin typeface="Open Sans Semibold" panose="020B0706030804020204" pitchFamily="34" charset="0"/>
            <a:ea typeface="Open Sans Semibold" panose="020B0706030804020204" pitchFamily="34" charset="0"/>
            <a:cs typeface="Open Sans Semibold" panose="020B0706030804020204" pitchFamily="34" charset="0"/>
          </a:endParaRPr>
        </a:p>
      </xdr:txBody>
    </xdr:sp>
    <xdr:clientData/>
  </xdr:twoCellAnchor>
  <xdr:twoCellAnchor>
    <xdr:from>
      <xdr:col>2</xdr:col>
      <xdr:colOff>1897900</xdr:colOff>
      <xdr:row>28</xdr:row>
      <xdr:rowOff>245663</xdr:rowOff>
    </xdr:from>
    <xdr:to>
      <xdr:col>3</xdr:col>
      <xdr:colOff>254157</xdr:colOff>
      <xdr:row>29</xdr:row>
      <xdr:rowOff>179360</xdr:rowOff>
    </xdr:to>
    <xdr:sp macro="" textlink="">
      <xdr:nvSpPr>
        <xdr:cNvPr id="14" name="TextBox 13">
          <a:extLst>
            <a:ext uri="{FF2B5EF4-FFF2-40B4-BE49-F238E27FC236}">
              <a16:creationId xmlns:a16="http://schemas.microsoft.com/office/drawing/2014/main" id="{00000000-0008-0000-0100-00000E000000}"/>
            </a:ext>
          </a:extLst>
        </xdr:cNvPr>
        <xdr:cNvSpPr txBox="1"/>
      </xdr:nvSpPr>
      <xdr:spPr>
        <a:xfrm>
          <a:off x="6165100" y="6487437"/>
          <a:ext cx="489857" cy="22524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aseline="0">
              <a:solidFill>
                <a:srgbClr val="BA8C60"/>
              </a:solidFill>
              <a:latin typeface="Open Sans Semibold" panose="020B0706030804020204" pitchFamily="34" charset="0"/>
              <a:ea typeface="Open Sans Semibold" panose="020B0706030804020204" pitchFamily="34" charset="0"/>
              <a:cs typeface="Open Sans Semibold" panose="020B0706030804020204" pitchFamily="34" charset="0"/>
            </a:rPr>
            <a:t>5m</a:t>
          </a:r>
          <a:endParaRPr lang="en-US" sz="1000">
            <a:solidFill>
              <a:srgbClr val="BA8C60"/>
            </a:solidFill>
            <a:latin typeface="Open Sans Semibold" panose="020B0706030804020204" pitchFamily="34" charset="0"/>
            <a:ea typeface="Open Sans Semibold" panose="020B0706030804020204" pitchFamily="34" charset="0"/>
            <a:cs typeface="Open Sans Semibold" panose="020B0706030804020204" pitchFamily="34" charset="0"/>
          </a:endParaRPr>
        </a:p>
      </xdr:txBody>
    </xdr:sp>
    <xdr:clientData/>
  </xdr:twoCellAnchor>
  <xdr:twoCellAnchor>
    <xdr:from>
      <xdr:col>3</xdr:col>
      <xdr:colOff>1926743</xdr:colOff>
      <xdr:row>28</xdr:row>
      <xdr:rowOff>245663</xdr:rowOff>
    </xdr:from>
    <xdr:to>
      <xdr:col>4</xdr:col>
      <xdr:colOff>283000</xdr:colOff>
      <xdr:row>29</xdr:row>
      <xdr:rowOff>179360</xdr:rowOff>
    </xdr:to>
    <xdr:sp macro="" textlink="">
      <xdr:nvSpPr>
        <xdr:cNvPr id="15" name="TextBox 14">
          <a:extLst>
            <a:ext uri="{FF2B5EF4-FFF2-40B4-BE49-F238E27FC236}">
              <a16:creationId xmlns:a16="http://schemas.microsoft.com/office/drawing/2014/main" id="{00000000-0008-0000-0100-00000F000000}"/>
            </a:ext>
          </a:extLst>
        </xdr:cNvPr>
        <xdr:cNvSpPr txBox="1"/>
      </xdr:nvSpPr>
      <xdr:spPr>
        <a:xfrm>
          <a:off x="8327543" y="6487437"/>
          <a:ext cx="489857" cy="22524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aseline="0">
              <a:solidFill>
                <a:srgbClr val="BA8C60"/>
              </a:solidFill>
              <a:latin typeface="Open Sans Semibold" panose="020B0706030804020204" pitchFamily="34" charset="0"/>
              <a:ea typeface="Open Sans Semibold" panose="020B0706030804020204" pitchFamily="34" charset="0"/>
              <a:cs typeface="Open Sans Semibold" panose="020B0706030804020204" pitchFamily="34" charset="0"/>
            </a:rPr>
            <a:t>7m</a:t>
          </a:r>
          <a:endParaRPr lang="en-US" sz="1000">
            <a:solidFill>
              <a:srgbClr val="BA8C60"/>
            </a:solidFill>
            <a:latin typeface="Open Sans Semibold" panose="020B0706030804020204" pitchFamily="34" charset="0"/>
            <a:ea typeface="Open Sans Semibold" panose="020B0706030804020204" pitchFamily="34" charset="0"/>
            <a:cs typeface="Open Sans Semibold" panose="020B0706030804020204" pitchFamily="34" charset="0"/>
          </a:endParaRPr>
        </a:p>
      </xdr:txBody>
    </xdr:sp>
    <xdr:clientData/>
  </xdr:twoCellAnchor>
  <xdr:twoCellAnchor>
    <xdr:from>
      <xdr:col>5</xdr:col>
      <xdr:colOff>911783</xdr:colOff>
      <xdr:row>28</xdr:row>
      <xdr:rowOff>245663</xdr:rowOff>
    </xdr:from>
    <xdr:to>
      <xdr:col>5</xdr:col>
      <xdr:colOff>1401640</xdr:colOff>
      <xdr:row>29</xdr:row>
      <xdr:rowOff>179360</xdr:rowOff>
    </xdr:to>
    <xdr:sp macro="" textlink="">
      <xdr:nvSpPr>
        <xdr:cNvPr id="16" name="TextBox 15">
          <a:extLst>
            <a:ext uri="{FF2B5EF4-FFF2-40B4-BE49-F238E27FC236}">
              <a16:creationId xmlns:a16="http://schemas.microsoft.com/office/drawing/2014/main" id="{00000000-0008-0000-0100-000010000000}"/>
            </a:ext>
          </a:extLst>
        </xdr:cNvPr>
        <xdr:cNvSpPr txBox="1"/>
      </xdr:nvSpPr>
      <xdr:spPr>
        <a:xfrm>
          <a:off x="11579783" y="6487437"/>
          <a:ext cx="489857" cy="22524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000" baseline="0">
              <a:solidFill>
                <a:srgbClr val="BA8C60"/>
              </a:solidFill>
              <a:latin typeface="Open Sans Semibold" panose="020B0706030804020204" pitchFamily="34" charset="0"/>
              <a:ea typeface="Open Sans Semibold" panose="020B0706030804020204" pitchFamily="34" charset="0"/>
              <a:cs typeface="Open Sans Semibold" panose="020B0706030804020204" pitchFamily="34" charset="0"/>
            </a:rPr>
            <a:t>10m</a:t>
          </a:r>
          <a:endParaRPr lang="en-US" sz="1000">
            <a:solidFill>
              <a:srgbClr val="BA8C60"/>
            </a:solidFill>
            <a:latin typeface="Open Sans Semibold" panose="020B0706030804020204" pitchFamily="34" charset="0"/>
            <a:ea typeface="Open Sans Semibold" panose="020B0706030804020204" pitchFamily="34" charset="0"/>
            <a:cs typeface="Open Sans Semibold" panose="020B0706030804020204" pitchFamily="34" charset="0"/>
          </a:endParaRPr>
        </a:p>
      </xdr:txBody>
    </xdr:sp>
    <xdr:clientData/>
  </xdr:twoCellAnchor>
  <xdr:twoCellAnchor>
    <xdr:from>
      <xdr:col>0</xdr:col>
      <xdr:colOff>636495</xdr:colOff>
      <xdr:row>28</xdr:row>
      <xdr:rowOff>175041</xdr:rowOff>
    </xdr:from>
    <xdr:to>
      <xdr:col>5</xdr:col>
      <xdr:colOff>1145827</xdr:colOff>
      <xdr:row>28</xdr:row>
      <xdr:rowOff>186422</xdr:rowOff>
    </xdr:to>
    <xdr:cxnSp macro="">
      <xdr:nvCxnSpPr>
        <xdr:cNvPr id="17" name="Straight Connector 16">
          <a:extLst>
            <a:ext uri="{FF2B5EF4-FFF2-40B4-BE49-F238E27FC236}">
              <a16:creationId xmlns:a16="http://schemas.microsoft.com/office/drawing/2014/main" id="{00000000-0008-0000-0100-000011000000}"/>
            </a:ext>
          </a:extLst>
        </xdr:cNvPr>
        <xdr:cNvCxnSpPr/>
      </xdr:nvCxnSpPr>
      <xdr:spPr>
        <a:xfrm>
          <a:off x="636495" y="4380329"/>
          <a:ext cx="11177332" cy="11381"/>
        </a:xfrm>
        <a:prstGeom prst="line">
          <a:avLst/>
        </a:prstGeom>
        <a:ln w="22225" cap="rnd">
          <a:solidFill>
            <a:srgbClr val="BA8C60"/>
          </a:solidFill>
          <a:roun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1040255</xdr:colOff>
      <xdr:row>28</xdr:row>
      <xdr:rowOff>184567</xdr:rowOff>
    </xdr:from>
    <xdr:to>
      <xdr:col>0</xdr:col>
      <xdr:colOff>1040255</xdr:colOff>
      <xdr:row>28</xdr:row>
      <xdr:rowOff>270210</xdr:rowOff>
    </xdr:to>
    <xdr:cxnSp macro="">
      <xdr:nvCxnSpPr>
        <xdr:cNvPr id="19" name="Straight Connector 18">
          <a:extLst>
            <a:ext uri="{FF2B5EF4-FFF2-40B4-BE49-F238E27FC236}">
              <a16:creationId xmlns:a16="http://schemas.microsoft.com/office/drawing/2014/main" id="{00000000-0008-0000-0100-000013000000}"/>
            </a:ext>
          </a:extLst>
        </xdr:cNvPr>
        <xdr:cNvCxnSpPr/>
      </xdr:nvCxnSpPr>
      <xdr:spPr>
        <a:xfrm>
          <a:off x="1040255" y="6415382"/>
          <a:ext cx="0" cy="85643"/>
        </a:xfrm>
        <a:prstGeom prst="line">
          <a:avLst/>
        </a:prstGeom>
        <a:ln w="19050" cap="rnd">
          <a:solidFill>
            <a:srgbClr val="BA8C60"/>
          </a:solidFill>
          <a:roun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1488703</xdr:colOff>
      <xdr:row>28</xdr:row>
      <xdr:rowOff>184567</xdr:rowOff>
    </xdr:from>
    <xdr:to>
      <xdr:col>0</xdr:col>
      <xdr:colOff>1488703</xdr:colOff>
      <xdr:row>28</xdr:row>
      <xdr:rowOff>270210</xdr:rowOff>
    </xdr:to>
    <xdr:cxnSp macro="">
      <xdr:nvCxnSpPr>
        <xdr:cNvPr id="21" name="Straight Connector 20">
          <a:extLst>
            <a:ext uri="{FF2B5EF4-FFF2-40B4-BE49-F238E27FC236}">
              <a16:creationId xmlns:a16="http://schemas.microsoft.com/office/drawing/2014/main" id="{00000000-0008-0000-0100-000015000000}"/>
            </a:ext>
          </a:extLst>
        </xdr:cNvPr>
        <xdr:cNvCxnSpPr/>
      </xdr:nvCxnSpPr>
      <xdr:spPr>
        <a:xfrm>
          <a:off x="1488703" y="6415382"/>
          <a:ext cx="0" cy="85643"/>
        </a:xfrm>
        <a:prstGeom prst="line">
          <a:avLst/>
        </a:prstGeom>
        <a:ln w="19050" cap="rnd">
          <a:solidFill>
            <a:srgbClr val="BA8C60"/>
          </a:solidFill>
          <a:roun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2041430</xdr:colOff>
      <xdr:row>28</xdr:row>
      <xdr:rowOff>184567</xdr:rowOff>
    </xdr:from>
    <xdr:to>
      <xdr:col>0</xdr:col>
      <xdr:colOff>2041430</xdr:colOff>
      <xdr:row>28</xdr:row>
      <xdr:rowOff>270210</xdr:rowOff>
    </xdr:to>
    <xdr:cxnSp macro="">
      <xdr:nvCxnSpPr>
        <xdr:cNvPr id="22" name="Straight Connector 21">
          <a:extLst>
            <a:ext uri="{FF2B5EF4-FFF2-40B4-BE49-F238E27FC236}">
              <a16:creationId xmlns:a16="http://schemas.microsoft.com/office/drawing/2014/main" id="{00000000-0008-0000-0100-000016000000}"/>
            </a:ext>
          </a:extLst>
        </xdr:cNvPr>
        <xdr:cNvCxnSpPr/>
      </xdr:nvCxnSpPr>
      <xdr:spPr>
        <a:xfrm>
          <a:off x="2041430" y="6415382"/>
          <a:ext cx="0" cy="85643"/>
        </a:xfrm>
        <a:prstGeom prst="line">
          <a:avLst/>
        </a:prstGeom>
        <a:ln w="19050" cap="rnd">
          <a:solidFill>
            <a:srgbClr val="BA8C60"/>
          </a:solidFill>
          <a:roun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2079430</xdr:colOff>
      <xdr:row>28</xdr:row>
      <xdr:rowOff>184567</xdr:rowOff>
    </xdr:from>
    <xdr:to>
      <xdr:col>1</xdr:col>
      <xdr:colOff>2079430</xdr:colOff>
      <xdr:row>28</xdr:row>
      <xdr:rowOff>270210</xdr:rowOff>
    </xdr:to>
    <xdr:cxnSp macro="">
      <xdr:nvCxnSpPr>
        <xdr:cNvPr id="23" name="Straight Connector 22">
          <a:extLst>
            <a:ext uri="{FF2B5EF4-FFF2-40B4-BE49-F238E27FC236}">
              <a16:creationId xmlns:a16="http://schemas.microsoft.com/office/drawing/2014/main" id="{00000000-0008-0000-0100-000017000000}"/>
            </a:ext>
          </a:extLst>
        </xdr:cNvPr>
        <xdr:cNvCxnSpPr/>
      </xdr:nvCxnSpPr>
      <xdr:spPr>
        <a:xfrm>
          <a:off x="4213030" y="6415382"/>
          <a:ext cx="0" cy="85643"/>
        </a:xfrm>
        <a:prstGeom prst="line">
          <a:avLst/>
        </a:prstGeom>
        <a:ln w="19050" cap="rnd">
          <a:solidFill>
            <a:srgbClr val="BA8C60"/>
          </a:solidFill>
          <a:roun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30597</xdr:colOff>
      <xdr:row>28</xdr:row>
      <xdr:rowOff>184567</xdr:rowOff>
    </xdr:from>
    <xdr:to>
      <xdr:col>4</xdr:col>
      <xdr:colOff>30597</xdr:colOff>
      <xdr:row>28</xdr:row>
      <xdr:rowOff>270210</xdr:rowOff>
    </xdr:to>
    <xdr:cxnSp macro="">
      <xdr:nvCxnSpPr>
        <xdr:cNvPr id="24" name="Straight Connector 23">
          <a:extLst>
            <a:ext uri="{FF2B5EF4-FFF2-40B4-BE49-F238E27FC236}">
              <a16:creationId xmlns:a16="http://schemas.microsoft.com/office/drawing/2014/main" id="{00000000-0008-0000-0100-000018000000}"/>
            </a:ext>
          </a:extLst>
        </xdr:cNvPr>
        <xdr:cNvCxnSpPr/>
      </xdr:nvCxnSpPr>
      <xdr:spPr>
        <a:xfrm>
          <a:off x="8564997" y="6415382"/>
          <a:ext cx="0" cy="85643"/>
        </a:xfrm>
        <a:prstGeom prst="line">
          <a:avLst/>
        </a:prstGeom>
        <a:ln w="19050" cap="rnd">
          <a:solidFill>
            <a:srgbClr val="BA8C60"/>
          </a:solidFill>
          <a:roun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2128104</xdr:colOff>
      <xdr:row>28</xdr:row>
      <xdr:rowOff>184567</xdr:rowOff>
    </xdr:from>
    <xdr:to>
      <xdr:col>2</xdr:col>
      <xdr:colOff>2128104</xdr:colOff>
      <xdr:row>28</xdr:row>
      <xdr:rowOff>270210</xdr:rowOff>
    </xdr:to>
    <xdr:cxnSp macro="">
      <xdr:nvCxnSpPr>
        <xdr:cNvPr id="27" name="Straight Connector 26">
          <a:extLst>
            <a:ext uri="{FF2B5EF4-FFF2-40B4-BE49-F238E27FC236}">
              <a16:creationId xmlns:a16="http://schemas.microsoft.com/office/drawing/2014/main" id="{00000000-0008-0000-0100-00001B000000}"/>
            </a:ext>
          </a:extLst>
        </xdr:cNvPr>
        <xdr:cNvCxnSpPr/>
      </xdr:nvCxnSpPr>
      <xdr:spPr>
        <a:xfrm>
          <a:off x="6395304" y="6415382"/>
          <a:ext cx="0" cy="85643"/>
        </a:xfrm>
        <a:prstGeom prst="line">
          <a:avLst/>
        </a:prstGeom>
        <a:ln w="19050" cap="rnd">
          <a:solidFill>
            <a:srgbClr val="BA8C60"/>
          </a:solidFill>
          <a:roun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1146989</xdr:colOff>
      <xdr:row>28</xdr:row>
      <xdr:rowOff>201419</xdr:rowOff>
    </xdr:from>
    <xdr:to>
      <xdr:col>5</xdr:col>
      <xdr:colOff>1146989</xdr:colOff>
      <xdr:row>28</xdr:row>
      <xdr:rowOff>287062</xdr:rowOff>
    </xdr:to>
    <xdr:cxnSp macro="">
      <xdr:nvCxnSpPr>
        <xdr:cNvPr id="28" name="Straight Connector 27">
          <a:extLst>
            <a:ext uri="{FF2B5EF4-FFF2-40B4-BE49-F238E27FC236}">
              <a16:creationId xmlns:a16="http://schemas.microsoft.com/office/drawing/2014/main" id="{00000000-0008-0000-0100-00001C000000}"/>
            </a:ext>
          </a:extLst>
        </xdr:cNvPr>
        <xdr:cNvCxnSpPr/>
      </xdr:nvCxnSpPr>
      <xdr:spPr>
        <a:xfrm>
          <a:off x="11814989" y="6443193"/>
          <a:ext cx="0" cy="85643"/>
        </a:xfrm>
        <a:prstGeom prst="line">
          <a:avLst/>
        </a:prstGeom>
        <a:ln w="19050" cap="rnd">
          <a:solidFill>
            <a:srgbClr val="BA8C60"/>
          </a:solidFill>
          <a:roun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634600</xdr:colOff>
      <xdr:row>28</xdr:row>
      <xdr:rowOff>181131</xdr:rowOff>
    </xdr:from>
    <xdr:to>
      <xdr:col>0</xdr:col>
      <xdr:colOff>634600</xdr:colOff>
      <xdr:row>28</xdr:row>
      <xdr:rowOff>266774</xdr:rowOff>
    </xdr:to>
    <xdr:cxnSp macro="">
      <xdr:nvCxnSpPr>
        <xdr:cNvPr id="30" name="Straight Connector 29">
          <a:extLst>
            <a:ext uri="{FF2B5EF4-FFF2-40B4-BE49-F238E27FC236}">
              <a16:creationId xmlns:a16="http://schemas.microsoft.com/office/drawing/2014/main" id="{00000000-0008-0000-0100-00001E000000}"/>
            </a:ext>
          </a:extLst>
        </xdr:cNvPr>
        <xdr:cNvCxnSpPr/>
      </xdr:nvCxnSpPr>
      <xdr:spPr>
        <a:xfrm>
          <a:off x="634600" y="4374759"/>
          <a:ext cx="0" cy="85643"/>
        </a:xfrm>
        <a:prstGeom prst="line">
          <a:avLst/>
        </a:prstGeom>
        <a:ln w="19050" cap="rnd">
          <a:solidFill>
            <a:srgbClr val="BA8C60"/>
          </a:solidFill>
          <a:roun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0</xdr:row>
      <xdr:rowOff>0</xdr:rowOff>
    </xdr:from>
    <xdr:to>
      <xdr:col>6</xdr:col>
      <xdr:colOff>97970</xdr:colOff>
      <xdr:row>20</xdr:row>
      <xdr:rowOff>187507</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
        <a:stretch>
          <a:fillRect/>
        </a:stretch>
      </xdr:blipFill>
      <xdr:spPr>
        <a:xfrm>
          <a:off x="0" y="0"/>
          <a:ext cx="12899570" cy="41063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441960</xdr:colOff>
          <xdr:row>8</xdr:row>
          <xdr:rowOff>99060</xdr:rowOff>
        </xdr:from>
        <xdr:to>
          <xdr:col>17</xdr:col>
          <xdr:colOff>259080</xdr:colOff>
          <xdr:row>11</xdr:row>
          <xdr:rowOff>144780</xdr:rowOff>
        </xdr:to>
        <xdr:sp macro="" textlink="">
          <xdr:nvSpPr>
            <xdr:cNvPr id="5121" name="Scroll Bar 1" hidden="1">
              <a:extLst>
                <a:ext uri="{63B3BB69-23CF-44E3-9099-C40C66FF867C}">
                  <a14:compatExt spid="_x0000_s5121"/>
                </a:ext>
                <a:ext uri="{FF2B5EF4-FFF2-40B4-BE49-F238E27FC236}">
                  <a16:creationId xmlns:a16="http://schemas.microsoft.com/office/drawing/2014/main" id="{00000000-0008-0000-0200-000001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3:Q59"/>
  <sheetViews>
    <sheetView showGridLines="0" topLeftCell="A56" zoomScale="130" zoomScaleNormal="130" workbookViewId="0">
      <selection activeCell="O12" sqref="O12"/>
    </sheetView>
  </sheetViews>
  <sheetFormatPr defaultRowHeight="14.4" x14ac:dyDescent="0.3"/>
  <sheetData>
    <row r="23" spans="1:1" x14ac:dyDescent="0.3">
      <c r="A23" s="4"/>
    </row>
    <row r="24" spans="1:1" x14ac:dyDescent="0.3">
      <c r="A24" s="5"/>
    </row>
    <row r="25" spans="1:1" x14ac:dyDescent="0.3">
      <c r="A25" s="5"/>
    </row>
    <row r="26" spans="1:1" x14ac:dyDescent="0.3">
      <c r="A26" s="5"/>
    </row>
    <row r="27" spans="1:1" x14ac:dyDescent="0.3">
      <c r="A27" s="6"/>
    </row>
    <row r="28" spans="1:1" x14ac:dyDescent="0.3">
      <c r="A28" s="5"/>
    </row>
    <row r="29" spans="1:1" x14ac:dyDescent="0.3">
      <c r="A29" s="5"/>
    </row>
    <row r="30" spans="1:1" x14ac:dyDescent="0.3">
      <c r="A30" s="5"/>
    </row>
    <row r="31" spans="1:1" x14ac:dyDescent="0.3">
      <c r="A31" s="5"/>
    </row>
    <row r="32" spans="1:1" x14ac:dyDescent="0.3">
      <c r="A32" s="5"/>
    </row>
    <row r="33" spans="1:17" x14ac:dyDescent="0.3">
      <c r="A33" s="6"/>
    </row>
    <row r="34" spans="1:17" x14ac:dyDescent="0.3">
      <c r="A34" s="5"/>
    </row>
    <row r="35" spans="1:17" x14ac:dyDescent="0.3">
      <c r="A35" s="5"/>
    </row>
    <row r="36" spans="1:17" x14ac:dyDescent="0.3">
      <c r="A36" s="5"/>
    </row>
    <row r="37" spans="1:17" x14ac:dyDescent="0.3">
      <c r="A37" s="5"/>
    </row>
    <row r="38" spans="1:17" x14ac:dyDescent="0.3">
      <c r="A38" s="5"/>
    </row>
    <row r="45" spans="1:17" ht="15.6" x14ac:dyDescent="0.35">
      <c r="A45" s="53" t="s">
        <v>113</v>
      </c>
    </row>
    <row r="46" spans="1:17" ht="15.6" customHeight="1" x14ac:dyDescent="0.35">
      <c r="A46" s="84" t="s">
        <v>126</v>
      </c>
      <c r="B46" s="84"/>
      <c r="C46" s="84"/>
      <c r="D46" s="84"/>
      <c r="E46" s="84"/>
      <c r="F46" s="84"/>
      <c r="G46" s="84"/>
      <c r="H46" s="84"/>
      <c r="I46" s="84"/>
      <c r="J46" s="84"/>
      <c r="K46" s="84"/>
      <c r="L46" s="84"/>
      <c r="M46" s="52"/>
      <c r="N46" s="52"/>
      <c r="O46" s="52"/>
      <c r="P46" s="52"/>
      <c r="Q46" s="52"/>
    </row>
    <row r="47" spans="1:17" ht="17.399999999999999" customHeight="1" x14ac:dyDescent="0.35">
      <c r="A47" s="84" t="s">
        <v>127</v>
      </c>
      <c r="B47" s="84"/>
      <c r="C47" s="84"/>
      <c r="D47" s="84"/>
      <c r="E47" s="84"/>
      <c r="F47" s="84"/>
      <c r="G47" s="84"/>
      <c r="H47" s="84"/>
      <c r="I47" s="84"/>
      <c r="J47" s="84"/>
      <c r="K47" s="61"/>
      <c r="L47" s="61"/>
      <c r="M47" s="52"/>
      <c r="N47" s="52"/>
      <c r="O47" s="52"/>
      <c r="P47" s="52"/>
      <c r="Q47" s="52"/>
    </row>
    <row r="48" spans="1:17" ht="15.6" x14ac:dyDescent="0.35">
      <c r="A48" s="60" t="s">
        <v>116</v>
      </c>
      <c r="B48" s="60"/>
      <c r="C48" s="60"/>
      <c r="D48" s="60"/>
      <c r="E48" s="60"/>
      <c r="F48" s="60"/>
      <c r="G48" s="60"/>
      <c r="H48" s="60"/>
      <c r="I48" s="60"/>
      <c r="J48" s="60"/>
      <c r="K48" s="60"/>
      <c r="L48" s="60"/>
      <c r="M48" s="52"/>
      <c r="N48" s="52"/>
      <c r="O48" s="52"/>
      <c r="P48" s="52"/>
      <c r="Q48" s="52"/>
    </row>
    <row r="49" spans="1:17" ht="15.6" x14ac:dyDescent="0.35">
      <c r="A49" s="59" t="s">
        <v>114</v>
      </c>
      <c r="B49" s="59"/>
      <c r="C49" s="59"/>
      <c r="D49" s="59"/>
      <c r="E49" s="59"/>
      <c r="F49" s="59"/>
      <c r="G49" s="59"/>
      <c r="H49" s="59"/>
      <c r="I49" s="59"/>
      <c r="J49" s="59"/>
      <c r="K49" s="59"/>
      <c r="L49" s="59"/>
      <c r="M49" s="52"/>
      <c r="N49" s="52"/>
      <c r="O49" s="52"/>
      <c r="P49" s="52"/>
      <c r="Q49" s="52"/>
    </row>
    <row r="50" spans="1:17" x14ac:dyDescent="0.3">
      <c r="A50" t="s">
        <v>115</v>
      </c>
    </row>
    <row r="51" spans="1:17" ht="15.6" x14ac:dyDescent="0.35">
      <c r="A51" s="52" t="s">
        <v>120</v>
      </c>
    </row>
    <row r="52" spans="1:17" ht="15.6" x14ac:dyDescent="0.35">
      <c r="A52" s="52" t="s">
        <v>121</v>
      </c>
    </row>
    <row r="53" spans="1:17" ht="15.6" x14ac:dyDescent="0.35">
      <c r="A53" s="52" t="s">
        <v>123</v>
      </c>
    </row>
    <row r="54" spans="1:17" ht="16.8" customHeight="1" x14ac:dyDescent="0.35">
      <c r="A54" s="85" t="s">
        <v>128</v>
      </c>
      <c r="B54" s="85"/>
      <c r="C54" s="85"/>
      <c r="D54" s="85"/>
      <c r="E54" s="85"/>
      <c r="F54" s="85"/>
      <c r="G54" s="85"/>
      <c r="H54" s="85"/>
      <c r="I54" s="85"/>
      <c r="J54" s="85"/>
      <c r="K54" s="85"/>
      <c r="L54" s="85"/>
    </row>
    <row r="55" spans="1:17" ht="15" customHeight="1" x14ac:dyDescent="0.35">
      <c r="A55" s="85" t="s">
        <v>129</v>
      </c>
      <c r="B55" s="85"/>
      <c r="C55" s="85"/>
      <c r="D55" s="62"/>
      <c r="E55" s="62"/>
      <c r="F55" s="62"/>
      <c r="G55" s="62"/>
      <c r="H55" s="62"/>
      <c r="I55" s="62"/>
      <c r="J55" s="62"/>
      <c r="K55" s="62"/>
      <c r="L55" s="62"/>
    </row>
    <row r="56" spans="1:17" ht="15.6" x14ac:dyDescent="0.35">
      <c r="A56" s="52" t="s">
        <v>122</v>
      </c>
    </row>
    <row r="57" spans="1:17" ht="15.6" x14ac:dyDescent="0.35">
      <c r="A57" s="52" t="s">
        <v>124</v>
      </c>
    </row>
    <row r="58" spans="1:17" ht="15.6" x14ac:dyDescent="0.35">
      <c r="A58" s="52" t="s">
        <v>125</v>
      </c>
    </row>
    <row r="59" spans="1:17" ht="15.6" x14ac:dyDescent="0.35">
      <c r="A59" s="52"/>
    </row>
  </sheetData>
  <sheetProtection algorithmName="SHA-512" hashValue="2qH8H5GjL7/254VnNGuFBFVnfOTtDD1rYE3OPVYpw4t4As3a/xJx40xiltLN3eT6K8kcmQeaBZv0LpcaITPZkg==" saltValue="1ONfQCi+x91gTF/VWnox4Q==" spinCount="100000" sheet="1" objects="1" selectLockedCells="1"/>
  <mergeCells count="4">
    <mergeCell ref="A47:J47"/>
    <mergeCell ref="A55:C55"/>
    <mergeCell ref="A46:L46"/>
    <mergeCell ref="A54:L54"/>
  </mergeCell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91"/>
  <sheetViews>
    <sheetView showGridLines="0" tabSelected="1" topLeftCell="A14" zoomScale="85" zoomScaleNormal="85" workbookViewId="0">
      <selection activeCell="A25" sqref="A25"/>
    </sheetView>
  </sheetViews>
  <sheetFormatPr defaultColWidth="8.88671875" defaultRowHeight="33.6" customHeight="1" x14ac:dyDescent="0.3"/>
  <cols>
    <col min="1" max="6" width="31.109375" style="8" customWidth="1"/>
    <col min="7" max="8" width="8.88671875" style="8"/>
    <col min="9" max="9" width="26.33203125" style="8" bestFit="1" customWidth="1"/>
    <col min="10" max="16384" width="8.88671875" style="8"/>
  </cols>
  <sheetData>
    <row r="1" spans="3:3" ht="15.6" x14ac:dyDescent="0.3">
      <c r="C1" s="8">
        <v>88</v>
      </c>
    </row>
    <row r="2" spans="3:3" ht="15.6" x14ac:dyDescent="0.3"/>
    <row r="3" spans="3:3" ht="15.6" x14ac:dyDescent="0.3"/>
    <row r="4" spans="3:3" ht="15.6" x14ac:dyDescent="0.3"/>
    <row r="5" spans="3:3" ht="15.6" x14ac:dyDescent="0.3"/>
    <row r="6" spans="3:3" ht="15.6" x14ac:dyDescent="0.3"/>
    <row r="7" spans="3:3" ht="15.6" x14ac:dyDescent="0.3"/>
    <row r="8" spans="3:3" ht="15.6" x14ac:dyDescent="0.3"/>
    <row r="9" spans="3:3" ht="15.6" x14ac:dyDescent="0.3"/>
    <row r="10" spans="3:3" ht="15.6" x14ac:dyDescent="0.3"/>
    <row r="11" spans="3:3" ht="15.6" x14ac:dyDescent="0.3"/>
    <row r="12" spans="3:3" ht="15.6" x14ac:dyDescent="0.3"/>
    <row r="13" spans="3:3" ht="15.6" x14ac:dyDescent="0.3"/>
    <row r="14" spans="3:3" ht="15.6" x14ac:dyDescent="0.3"/>
    <row r="15" spans="3:3" ht="15.6" x14ac:dyDescent="0.3"/>
    <row r="16" spans="3:3" ht="15.6" x14ac:dyDescent="0.3"/>
    <row r="17" spans="1:6" ht="15.6" x14ac:dyDescent="0.3"/>
    <row r="18" spans="1:6" ht="15.6" x14ac:dyDescent="0.3"/>
    <row r="19" spans="1:6" ht="15.6" x14ac:dyDescent="0.3"/>
    <row r="20" spans="1:6" ht="15.6" x14ac:dyDescent="0.3"/>
    <row r="21" spans="1:6" ht="15.6" x14ac:dyDescent="0.3"/>
    <row r="22" spans="1:6" ht="16.2" thickBot="1" x14ac:dyDescent="0.35"/>
    <row r="23" spans="1:6" ht="34.799999999999997" customHeight="1" thickBot="1" x14ac:dyDescent="0.35">
      <c r="A23" s="94" t="s">
        <v>105</v>
      </c>
      <c r="B23" s="94"/>
      <c r="C23" s="10" t="s">
        <v>152</v>
      </c>
      <c r="D23" s="58"/>
      <c r="E23" s="58"/>
      <c r="F23" s="58"/>
    </row>
    <row r="24" spans="1:6" ht="19.8" customHeight="1" thickBot="1" x14ac:dyDescent="0.35">
      <c r="A24" s="56" t="s">
        <v>151</v>
      </c>
      <c r="B24" s="54" t="s">
        <v>118</v>
      </c>
      <c r="C24" s="57"/>
      <c r="D24" s="57"/>
      <c r="E24" s="57"/>
    </row>
    <row r="25" spans="1:6" ht="22.8" customHeight="1" x14ac:dyDescent="0.3">
      <c r="A25" s="74">
        <v>0</v>
      </c>
      <c r="B25" s="42">
        <f>A25*1000</f>
        <v>0</v>
      </c>
      <c r="C25" s="55"/>
      <c r="D25" s="55"/>
      <c r="E25" s="55"/>
    </row>
    <row r="26" spans="1:6" ht="22.8" customHeight="1" x14ac:dyDescent="0.3"/>
    <row r="27" spans="1:6" ht="22.8" customHeight="1" x14ac:dyDescent="0.3"/>
    <row r="28" spans="1:6" ht="22.8" customHeight="1" x14ac:dyDescent="0.3"/>
    <row r="29" spans="1:6" ht="22.8" customHeight="1" x14ac:dyDescent="0.3"/>
    <row r="30" spans="1:6" ht="31.2" customHeight="1" x14ac:dyDescent="0.3"/>
    <row r="31" spans="1:6" ht="31.2" customHeight="1" thickBot="1" x14ac:dyDescent="0.35"/>
    <row r="32" spans="1:6" s="7" customFormat="1" ht="31.8" thickBot="1" x14ac:dyDescent="0.35">
      <c r="A32" s="16" t="s">
        <v>35</v>
      </c>
      <c r="B32" s="25" t="s">
        <v>41</v>
      </c>
      <c r="C32" s="25" t="s">
        <v>43</v>
      </c>
      <c r="D32" s="16" t="s">
        <v>107</v>
      </c>
      <c r="E32" s="25" t="s">
        <v>42</v>
      </c>
      <c r="F32" s="16" t="s">
        <v>47</v>
      </c>
    </row>
    <row r="33" spans="1:6" ht="33.6" customHeight="1" x14ac:dyDescent="0.3">
      <c r="A33" s="28" t="s">
        <v>40</v>
      </c>
      <c r="B33" s="68" t="s">
        <v>146</v>
      </c>
      <c r="C33" s="21">
        <f>_xlfn.IFNA(VLOOKUP(B33,Inputs!E3:F6,2,FALSE),"")</f>
        <v>8600</v>
      </c>
      <c r="D33" s="73"/>
      <c r="E33" s="43">
        <f>IFERROR((C33*D33),"")</f>
        <v>0</v>
      </c>
      <c r="F33" s="40"/>
    </row>
    <row r="34" spans="1:6" ht="51" customHeight="1" thickBot="1" x14ac:dyDescent="0.35">
      <c r="A34" s="22" t="s">
        <v>2</v>
      </c>
      <c r="B34" s="66" t="s">
        <v>147</v>
      </c>
      <c r="C34" s="23">
        <f>_xlfn.IFNA(VLOOKUP(B34,Inputs!E8:F10,2,FALSE),"")</f>
        <v>475</v>
      </c>
      <c r="D34" s="72"/>
      <c r="E34" s="44">
        <f>IFERROR((C34*D34),"")</f>
        <v>0</v>
      </c>
      <c r="F34" s="41" t="s">
        <v>130</v>
      </c>
    </row>
    <row r="35" spans="1:6" ht="33.6" customHeight="1" thickBot="1" x14ac:dyDescent="0.35">
      <c r="D35" s="13" t="s">
        <v>5</v>
      </c>
      <c r="E35" s="14">
        <f>SUM(E33:E34)</f>
        <v>0</v>
      </c>
    </row>
    <row r="36" spans="1:6" ht="33.6" customHeight="1" thickBot="1" x14ac:dyDescent="0.35"/>
    <row r="37" spans="1:6" ht="33.6" customHeight="1" thickBot="1" x14ac:dyDescent="0.35">
      <c r="A37" s="24" t="s">
        <v>48</v>
      </c>
      <c r="B37" s="25" t="s">
        <v>41</v>
      </c>
      <c r="C37" s="25" t="s">
        <v>43</v>
      </c>
      <c r="D37" s="25" t="s">
        <v>107</v>
      </c>
      <c r="E37" s="16" t="s">
        <v>42</v>
      </c>
      <c r="F37" s="26" t="s">
        <v>47</v>
      </c>
    </row>
    <row r="38" spans="1:6" ht="33.6" customHeight="1" x14ac:dyDescent="0.3">
      <c r="A38" s="30" t="s">
        <v>49</v>
      </c>
      <c r="B38" s="67" t="s">
        <v>102</v>
      </c>
      <c r="C38" s="31" t="str">
        <f>_xlfn.IFNA(VLOOKUP(B38,Inputs!E15:F15,2,FALSE),"")</f>
        <v/>
      </c>
      <c r="D38" s="69"/>
      <c r="E38" s="45" t="str">
        <f>IFERROR((C38*D38),"")</f>
        <v/>
      </c>
      <c r="F38" s="20"/>
    </row>
    <row r="39" spans="1:6" ht="33.6" customHeight="1" x14ac:dyDescent="0.3">
      <c r="A39" s="27" t="s">
        <v>51</v>
      </c>
      <c r="B39" s="68" t="s">
        <v>102</v>
      </c>
      <c r="C39" s="21" t="str">
        <f>_xlfn.IFNA(VLOOKUP(B39,Inputs!E16:F20,2,FALSE),"")</f>
        <v>-</v>
      </c>
      <c r="D39" s="70"/>
      <c r="E39" s="43" t="str">
        <f>IFERROR((C39*D39),"")</f>
        <v/>
      </c>
      <c r="F39" s="29" t="s">
        <v>117</v>
      </c>
    </row>
    <row r="40" spans="1:6" ht="33.6" customHeight="1" x14ac:dyDescent="0.3">
      <c r="A40" s="27" t="s">
        <v>52</v>
      </c>
      <c r="B40" s="68" t="s">
        <v>102</v>
      </c>
      <c r="C40" s="21" t="str">
        <f>_xlfn.IFNA(VLOOKUP(B40,Inputs!E21:F22,2,FALSE),"")</f>
        <v>-</v>
      </c>
      <c r="D40" s="70"/>
      <c r="E40" s="43" t="str">
        <f>IFERROR((C40*D40),"")</f>
        <v/>
      </c>
      <c r="F40" s="28"/>
    </row>
    <row r="41" spans="1:6" ht="33.6" customHeight="1" thickBot="1" x14ac:dyDescent="0.35">
      <c r="A41" s="32" t="s">
        <v>12</v>
      </c>
      <c r="B41" s="66" t="s">
        <v>102</v>
      </c>
      <c r="C41" s="23" t="str">
        <f>_xlfn.IFNA(VLOOKUP(B41,Inputs!E23:F24,2,FALSE),"")</f>
        <v>-</v>
      </c>
      <c r="D41" s="71"/>
      <c r="E41" s="44" t="str">
        <f>IFERROR((C41*D41),"")</f>
        <v/>
      </c>
      <c r="F41" s="33"/>
    </row>
    <row r="42" spans="1:6" ht="33.6" customHeight="1" thickBot="1" x14ac:dyDescent="0.35">
      <c r="A42" s="9"/>
      <c r="D42" s="13" t="s">
        <v>5</v>
      </c>
      <c r="E42" s="14">
        <f>SUM(E38:E41)</f>
        <v>0</v>
      </c>
    </row>
    <row r="43" spans="1:6" ht="33.6" customHeight="1" thickBot="1" x14ac:dyDescent="0.35">
      <c r="A43" s="9"/>
    </row>
    <row r="44" spans="1:6" ht="33.6" customHeight="1" thickBot="1" x14ac:dyDescent="0.35">
      <c r="A44" s="24" t="s">
        <v>54</v>
      </c>
      <c r="B44" s="24" t="s">
        <v>41</v>
      </c>
      <c r="C44" s="25" t="s">
        <v>43</v>
      </c>
      <c r="D44" s="25" t="s">
        <v>107</v>
      </c>
      <c r="E44" s="25" t="s">
        <v>42</v>
      </c>
      <c r="F44" s="16" t="s">
        <v>47</v>
      </c>
    </row>
    <row r="45" spans="1:6" ht="37.799999999999997" customHeight="1" x14ac:dyDescent="0.3">
      <c r="A45" s="30" t="s">
        <v>55</v>
      </c>
      <c r="B45" s="75" t="s">
        <v>148</v>
      </c>
      <c r="C45" s="31">
        <f>_xlfn.IFNA(VLOOKUP(B45,Inputs!E28:F29,2,FALSE),"")</f>
        <v>850</v>
      </c>
      <c r="D45" s="69"/>
      <c r="E45" s="45">
        <f t="shared" ref="E45:E51" si="0">IFERROR((C45*D45),"")</f>
        <v>0</v>
      </c>
      <c r="F45" s="111" t="s">
        <v>62</v>
      </c>
    </row>
    <row r="46" spans="1:6" ht="37.799999999999997" customHeight="1" x14ac:dyDescent="0.3">
      <c r="A46" s="27" t="s">
        <v>56</v>
      </c>
      <c r="B46" s="76" t="s">
        <v>61</v>
      </c>
      <c r="C46" s="21">
        <f>_xlfn.IFNA(VLOOKUP(B46,Inputs!E29:F30,2,FALSE),"")</f>
        <v>1025</v>
      </c>
      <c r="D46" s="70"/>
      <c r="E46" s="43">
        <f t="shared" si="0"/>
        <v>0</v>
      </c>
      <c r="F46" s="112"/>
    </row>
    <row r="47" spans="1:6" ht="33.6" customHeight="1" x14ac:dyDescent="0.3">
      <c r="A47" s="100" t="str">
        <f>Inputs!E32</f>
        <v>Precast with face brick - R480 - R860</v>
      </c>
      <c r="B47" s="101"/>
      <c r="C47" s="23">
        <f>_xlfn.IFNA(VLOOKUP(A47,Inputs!E32:F32,2,FALSE),"")</f>
        <v>670</v>
      </c>
      <c r="D47" s="78"/>
      <c r="E47" s="46">
        <f t="shared" si="0"/>
        <v>0</v>
      </c>
      <c r="F47" s="33"/>
    </row>
    <row r="48" spans="1:6" ht="33.6" customHeight="1" x14ac:dyDescent="0.3">
      <c r="A48" s="100" t="str">
        <f>Inputs!E33</f>
        <v>Precast/slatted timber - R500 - R780</v>
      </c>
      <c r="B48" s="101"/>
      <c r="C48" s="23">
        <f>_xlfn.IFNA(VLOOKUP(A48,Inputs!E33:F33,2,FALSE),"")</f>
        <v>640</v>
      </c>
      <c r="D48" s="78"/>
      <c r="E48" s="46">
        <f t="shared" si="0"/>
        <v>0</v>
      </c>
      <c r="F48" s="33"/>
    </row>
    <row r="49" spans="1:7" ht="33.6" customHeight="1" x14ac:dyDescent="0.3">
      <c r="A49" s="100" t="str">
        <f>Inputs!E34</f>
        <v>Razorwire rolls 0.5m per meter - R90 - R170</v>
      </c>
      <c r="B49" s="101"/>
      <c r="C49" s="23">
        <f>_xlfn.IFNA(VLOOKUP(A49,Inputs!E34:F34,2,FALSE),"")</f>
        <v>130</v>
      </c>
      <c r="D49" s="78"/>
      <c r="E49" s="46">
        <f t="shared" si="0"/>
        <v>0</v>
      </c>
      <c r="F49" s="33"/>
    </row>
    <row r="50" spans="1:7" ht="33.6" customHeight="1" x14ac:dyDescent="0.3">
      <c r="A50" s="32" t="s">
        <v>19</v>
      </c>
      <c r="B50" s="77" t="s">
        <v>119</v>
      </c>
      <c r="C50" s="23">
        <f>_xlfn.IFNA(VLOOKUP(B50,Inputs!E36:F39,2,FALSE),"")</f>
        <v>168</v>
      </c>
      <c r="D50" s="78"/>
      <c r="E50" s="46">
        <f t="shared" si="0"/>
        <v>0</v>
      </c>
      <c r="F50" s="33"/>
    </row>
    <row r="51" spans="1:7" ht="33.6" customHeight="1" x14ac:dyDescent="0.3">
      <c r="A51" s="100" t="str">
        <f>Inputs!E40</f>
        <v>Palisade fencing - R670 - R1150</v>
      </c>
      <c r="B51" s="101"/>
      <c r="C51" s="23">
        <f>_xlfn.IFNA(VLOOKUP(A51,Inputs!E37:F40,2,FALSE),"")</f>
        <v>910</v>
      </c>
      <c r="D51" s="78"/>
      <c r="E51" s="46">
        <f t="shared" si="0"/>
        <v>0</v>
      </c>
      <c r="F51" s="33"/>
    </row>
    <row r="52" spans="1:7" ht="33.6" customHeight="1" x14ac:dyDescent="0.3">
      <c r="A52" s="100" t="str">
        <f>Inputs!E41</f>
        <v>Brick with steel fencing - R540 - R1130</v>
      </c>
      <c r="B52" s="101"/>
      <c r="C52" s="23">
        <f>_xlfn.IFNA(VLOOKUP(A52,Inputs!E38:F41,2,FALSE),"")</f>
        <v>835</v>
      </c>
      <c r="D52" s="78"/>
      <c r="E52" s="46">
        <f t="shared" ref="E52:E53" si="1">IFERROR((C52*D52),"")</f>
        <v>0</v>
      </c>
      <c r="F52" s="33"/>
    </row>
    <row r="53" spans="1:7" ht="33.6" customHeight="1" thickBot="1" x14ac:dyDescent="0.35">
      <c r="A53" s="32" t="s">
        <v>69</v>
      </c>
      <c r="B53" s="77" t="s">
        <v>149</v>
      </c>
      <c r="C53" s="23">
        <f>_xlfn.IFNA(VLOOKUP(B53,Inputs!E42:F43,2,FALSE),"")</f>
        <v>645</v>
      </c>
      <c r="D53" s="71"/>
      <c r="E53" s="44">
        <f t="shared" si="1"/>
        <v>0</v>
      </c>
      <c r="F53" s="33"/>
    </row>
    <row r="54" spans="1:7" ht="33.6" customHeight="1" thickBot="1" x14ac:dyDescent="0.35">
      <c r="A54" s="9"/>
      <c r="D54" s="13" t="s">
        <v>5</v>
      </c>
      <c r="E54" s="14">
        <f>SUM(E45:E53)</f>
        <v>0</v>
      </c>
    </row>
    <row r="55" spans="1:7" ht="33.6" customHeight="1" thickBot="1" x14ac:dyDescent="0.35">
      <c r="A55" s="9"/>
    </row>
    <row r="56" spans="1:7" ht="33.6" customHeight="1" thickBot="1" x14ac:dyDescent="0.35">
      <c r="A56" s="24" t="s">
        <v>70</v>
      </c>
      <c r="B56" s="25" t="s">
        <v>41</v>
      </c>
      <c r="C56" s="25" t="s">
        <v>43</v>
      </c>
      <c r="D56" s="25" t="s">
        <v>107</v>
      </c>
      <c r="E56" s="25" t="s">
        <v>42</v>
      </c>
      <c r="F56" s="16" t="s">
        <v>47</v>
      </c>
      <c r="G56" s="7"/>
    </row>
    <row r="57" spans="1:7" ht="33.6" customHeight="1" thickBot="1" x14ac:dyDescent="0.35">
      <c r="A57" s="30" t="s">
        <v>71</v>
      </c>
      <c r="B57" s="67" t="s">
        <v>150</v>
      </c>
      <c r="C57" s="31">
        <f>_xlfn.IFNA(VLOOKUP(B57,Inputs!E47:F48,2,FALSE),"")</f>
        <v>395</v>
      </c>
      <c r="D57" s="79"/>
      <c r="E57" s="47">
        <f>IFERROR((C57*D57),"")</f>
        <v>0</v>
      </c>
      <c r="F57" s="20"/>
    </row>
    <row r="58" spans="1:7" ht="33.6" customHeight="1" thickBot="1" x14ac:dyDescent="0.35">
      <c r="D58" s="13" t="s">
        <v>5</v>
      </c>
      <c r="E58" s="14">
        <f>SUM(E57:E57)</f>
        <v>0</v>
      </c>
    </row>
    <row r="59" spans="1:7" ht="33.6" customHeight="1" thickBot="1" x14ac:dyDescent="0.35"/>
    <row r="60" spans="1:7" ht="33.6" customHeight="1" thickBot="1" x14ac:dyDescent="0.35">
      <c r="A60" s="24" t="s">
        <v>26</v>
      </c>
      <c r="B60" s="25" t="s">
        <v>41</v>
      </c>
      <c r="C60" s="25" t="s">
        <v>43</v>
      </c>
      <c r="D60" s="25" t="s">
        <v>107</v>
      </c>
      <c r="E60" s="25" t="s">
        <v>42</v>
      </c>
      <c r="F60" s="16" t="s">
        <v>47</v>
      </c>
    </row>
    <row r="61" spans="1:7" ht="33.6" customHeight="1" x14ac:dyDescent="0.3">
      <c r="A61" s="30" t="s">
        <v>72</v>
      </c>
      <c r="B61" s="67" t="s">
        <v>102</v>
      </c>
      <c r="C61" s="31" t="str">
        <f>_xlfn.IFNA(VLOOKUP(Calculator!B61,Inputs!$E$55:$F$87,2,FALSE),"")</f>
        <v>-</v>
      </c>
      <c r="D61" s="69"/>
      <c r="E61" s="45" t="str">
        <f>IFERROR((C61*D61),"")</f>
        <v/>
      </c>
      <c r="F61" s="34"/>
    </row>
    <row r="62" spans="1:7" ht="21" customHeight="1" x14ac:dyDescent="0.3">
      <c r="A62" s="102" t="s">
        <v>139</v>
      </c>
      <c r="B62" s="104" t="s">
        <v>102</v>
      </c>
      <c r="C62" s="107" t="s">
        <v>143</v>
      </c>
      <c r="D62" s="83" t="s">
        <v>145</v>
      </c>
      <c r="E62" s="113">
        <f>IF(AND(B62="Fibre Glass",OR(D67=0,D67=""),D63&lt;&gt;"",D65&lt;&gt;""),(D63*2+D65*2)*5500,IF(AND(B62="Marble light",OR(D67=0,D67=""),D63&lt;&gt;"",D65&lt;&gt;""),(D63*2+D65*2)*6000,IF(AND(B62="Fibre Glass",D67&lt;&gt;"",OR(D63=0,D63=""),OR(D65=0,D65="")),D67*5500,D67*6000)))</f>
        <v>0</v>
      </c>
      <c r="F62" s="108" t="s">
        <v>142</v>
      </c>
    </row>
    <row r="63" spans="1:7" ht="21" customHeight="1" x14ac:dyDescent="0.3">
      <c r="A63" s="102"/>
      <c r="B63" s="105"/>
      <c r="C63" s="102"/>
      <c r="D63" s="80"/>
      <c r="E63" s="114"/>
      <c r="F63" s="109"/>
    </row>
    <row r="64" spans="1:7" ht="21" customHeight="1" x14ac:dyDescent="0.3">
      <c r="A64" s="102"/>
      <c r="B64" s="105"/>
      <c r="C64" s="102"/>
      <c r="D64" s="65" t="s">
        <v>137</v>
      </c>
      <c r="E64" s="114"/>
      <c r="F64" s="109"/>
    </row>
    <row r="65" spans="1:6" ht="21" customHeight="1" x14ac:dyDescent="0.3">
      <c r="A65" s="102"/>
      <c r="B65" s="105"/>
      <c r="C65" s="102"/>
      <c r="D65" s="81"/>
      <c r="E65" s="114"/>
      <c r="F65" s="109"/>
    </row>
    <row r="66" spans="1:6" ht="37.799999999999997" customHeight="1" x14ac:dyDescent="0.3">
      <c r="A66" s="102"/>
      <c r="B66" s="105"/>
      <c r="C66" s="102"/>
      <c r="D66" s="65" t="s">
        <v>138</v>
      </c>
      <c r="E66" s="114"/>
      <c r="F66" s="109"/>
    </row>
    <row r="67" spans="1:6" ht="19.8" customHeight="1" x14ac:dyDescent="0.3">
      <c r="A67" s="103"/>
      <c r="B67" s="106"/>
      <c r="C67" s="103"/>
      <c r="D67" s="81"/>
      <c r="E67" s="115"/>
      <c r="F67" s="110"/>
    </row>
    <row r="68" spans="1:6" ht="143.4" customHeight="1" x14ac:dyDescent="0.3">
      <c r="A68" s="32" t="s">
        <v>73</v>
      </c>
      <c r="B68" s="66" t="s">
        <v>102</v>
      </c>
      <c r="C68" s="23" t="str">
        <f>_xlfn.IFNA(VLOOKUP(Calculator!B68,Inputs!E61:F65,2,FALSE),"")</f>
        <v>-</v>
      </c>
      <c r="D68" s="78"/>
      <c r="E68" s="46" t="str">
        <f t="shared" ref="E68:E74" si="2">IFERROR((C68*D68),"")</f>
        <v/>
      </c>
      <c r="F68" s="35" t="s">
        <v>144</v>
      </c>
    </row>
    <row r="69" spans="1:6" ht="33.6" customHeight="1" x14ac:dyDescent="0.3">
      <c r="A69" s="32" t="s">
        <v>74</v>
      </c>
      <c r="B69" s="66" t="s">
        <v>102</v>
      </c>
      <c r="C69" s="23" t="str">
        <f>_xlfn.IFNA(VLOOKUP(Calculator!B69,Inputs!$E$55:$F$87,2,FALSE),"")</f>
        <v>-</v>
      </c>
      <c r="D69" s="78"/>
      <c r="E69" s="46" t="str">
        <f t="shared" si="2"/>
        <v/>
      </c>
      <c r="F69" s="33"/>
    </row>
    <row r="70" spans="1:6" ht="33.6" customHeight="1" x14ac:dyDescent="0.3">
      <c r="A70" s="32" t="s">
        <v>101</v>
      </c>
      <c r="B70" s="66" t="s">
        <v>102</v>
      </c>
      <c r="C70" s="23" t="str">
        <f>_xlfn.IFNA(VLOOKUP(Calculator!B70,Inputs!$E$55:$F$87,2,FALSE),"")</f>
        <v>-</v>
      </c>
      <c r="D70" s="78"/>
      <c r="E70" s="46" t="str">
        <f t="shared" si="2"/>
        <v/>
      </c>
      <c r="F70" s="33"/>
    </row>
    <row r="71" spans="1:6" ht="33.6" customHeight="1" x14ac:dyDescent="0.3">
      <c r="A71" s="32" t="s">
        <v>75</v>
      </c>
      <c r="B71" s="66" t="s">
        <v>102</v>
      </c>
      <c r="C71" s="23" t="str">
        <f>_xlfn.IFNA(VLOOKUP(Calculator!B71,Inputs!$E$55:$F$87,2,FALSE),"")</f>
        <v>-</v>
      </c>
      <c r="D71" s="78"/>
      <c r="E71" s="46" t="str">
        <f t="shared" si="2"/>
        <v/>
      </c>
      <c r="F71" s="35" t="s">
        <v>104</v>
      </c>
    </row>
    <row r="72" spans="1:6" ht="54" customHeight="1" x14ac:dyDescent="0.3">
      <c r="A72" s="32" t="s">
        <v>76</v>
      </c>
      <c r="B72" s="66" t="s">
        <v>102</v>
      </c>
      <c r="C72" s="23" t="str">
        <f>_xlfn.IFNA(VLOOKUP(Calculator!B72,Inputs!$E$55:$F$87,2,FALSE),"")</f>
        <v>-</v>
      </c>
      <c r="D72" s="78"/>
      <c r="E72" s="46" t="str">
        <f t="shared" si="2"/>
        <v/>
      </c>
      <c r="F72" s="35"/>
    </row>
    <row r="73" spans="1:6" ht="51" customHeight="1" x14ac:dyDescent="0.3">
      <c r="A73" s="32" t="s">
        <v>77</v>
      </c>
      <c r="B73" s="66" t="s">
        <v>102</v>
      </c>
      <c r="C73" s="23" t="str">
        <f>_xlfn.IFNA(VLOOKUP(Calculator!B73,Inputs!$E$55:$F$87,2,FALSE),"")</f>
        <v>-</v>
      </c>
      <c r="D73" s="78"/>
      <c r="E73" s="46" t="str">
        <f t="shared" si="2"/>
        <v/>
      </c>
      <c r="F73" s="33"/>
    </row>
    <row r="74" spans="1:6" ht="33.6" customHeight="1" thickBot="1" x14ac:dyDescent="0.35">
      <c r="A74" s="32" t="s">
        <v>79</v>
      </c>
      <c r="B74" s="66" t="s">
        <v>99</v>
      </c>
      <c r="C74" s="23" t="str">
        <f>_xlfn.IFNA(VLOOKUP(Calculator!B74,Inputs!$E$55:$F$87,2,FALSE),"")</f>
        <v>-</v>
      </c>
      <c r="D74" s="82"/>
      <c r="E74" s="51" t="str">
        <f t="shared" si="2"/>
        <v/>
      </c>
      <c r="F74" s="33"/>
    </row>
    <row r="75" spans="1:6" ht="33.6" customHeight="1" thickBot="1" x14ac:dyDescent="0.35">
      <c r="D75" s="13" t="s">
        <v>5</v>
      </c>
      <c r="E75" s="17">
        <f>SUM(E61:E74)</f>
        <v>0</v>
      </c>
    </row>
    <row r="76" spans="1:6" ht="33.6" customHeight="1" thickBot="1" x14ac:dyDescent="0.35">
      <c r="A76" s="18"/>
      <c r="B76" s="18"/>
      <c r="C76" s="18"/>
      <c r="D76" s="13"/>
      <c r="E76" s="17"/>
    </row>
    <row r="77" spans="1:6" ht="33.6" customHeight="1" thickBot="1" x14ac:dyDescent="0.35">
      <c r="A77" s="95" t="s">
        <v>109</v>
      </c>
      <c r="B77" s="95"/>
      <c r="C77" s="95"/>
      <c r="D77" s="95"/>
      <c r="E77" s="48">
        <f>E75+E58+E54+E42+E35</f>
        <v>0</v>
      </c>
    </row>
    <row r="78" spans="1:6" ht="33.6" customHeight="1" thickBot="1" x14ac:dyDescent="0.35">
      <c r="A78" s="15"/>
      <c r="B78" s="15"/>
      <c r="C78" s="15"/>
      <c r="D78" s="15"/>
      <c r="E78" s="15"/>
    </row>
    <row r="79" spans="1:6" ht="33.6" customHeight="1" thickBot="1" x14ac:dyDescent="0.35">
      <c r="A79" s="16" t="s">
        <v>108</v>
      </c>
      <c r="B79" s="24"/>
      <c r="C79" s="25" t="s">
        <v>109</v>
      </c>
      <c r="D79" s="25" t="s">
        <v>110</v>
      </c>
      <c r="E79" s="13" t="s">
        <v>42</v>
      </c>
    </row>
    <row r="80" spans="1:6" ht="61.2" customHeight="1" x14ac:dyDescent="0.3">
      <c r="A80" s="96" t="s">
        <v>111</v>
      </c>
      <c r="B80" s="97"/>
      <c r="C80" s="36">
        <f>E77</f>
        <v>0</v>
      </c>
      <c r="D80" s="37">
        <f>15%</f>
        <v>0.15</v>
      </c>
      <c r="E80" s="49">
        <f>C80*(1+D80)</f>
        <v>0</v>
      </c>
    </row>
    <row r="81" spans="1:5" ht="33.6" customHeight="1" thickBot="1" x14ac:dyDescent="0.35">
      <c r="A81" s="98" t="s">
        <v>30</v>
      </c>
      <c r="B81" s="99"/>
      <c r="C81" s="38">
        <f>E80</f>
        <v>0</v>
      </c>
      <c r="D81" s="39">
        <f>15%</f>
        <v>0.15</v>
      </c>
      <c r="E81" s="50">
        <f>C81*(1+D81)</f>
        <v>0</v>
      </c>
    </row>
    <row r="82" spans="1:5" ht="33.6" customHeight="1" thickBot="1" x14ac:dyDescent="0.35">
      <c r="A82" s="18"/>
      <c r="B82" s="18"/>
      <c r="C82" s="18"/>
      <c r="D82" s="18"/>
      <c r="E82" s="18"/>
    </row>
    <row r="83" spans="1:5" ht="33.6" customHeight="1" x14ac:dyDescent="0.3">
      <c r="A83" s="88" t="s">
        <v>112</v>
      </c>
      <c r="B83" s="88"/>
      <c r="C83" s="88"/>
      <c r="D83" s="88"/>
      <c r="E83" s="88"/>
    </row>
    <row r="84" spans="1:5" ht="33.6" customHeight="1" thickBot="1" x14ac:dyDescent="0.35">
      <c r="A84" s="89"/>
      <c r="B84" s="89"/>
      <c r="C84" s="89"/>
      <c r="D84" s="89"/>
      <c r="E84" s="89"/>
    </row>
    <row r="85" spans="1:5" ht="33.6" customHeight="1" x14ac:dyDescent="0.3">
      <c r="A85" s="90">
        <f>E81</f>
        <v>0</v>
      </c>
      <c r="B85" s="91"/>
      <c r="C85" s="91"/>
      <c r="D85" s="91"/>
      <c r="E85" s="91"/>
    </row>
    <row r="86" spans="1:5" ht="33.6" customHeight="1" x14ac:dyDescent="0.3">
      <c r="A86" s="92"/>
      <c r="B86" s="92"/>
      <c r="C86" s="92"/>
      <c r="D86" s="92"/>
      <c r="E86" s="92"/>
    </row>
    <row r="87" spans="1:5" ht="33.6" customHeight="1" x14ac:dyDescent="0.3">
      <c r="C87" s="63">
        <f>B25-E81</f>
        <v>0</v>
      </c>
    </row>
    <row r="88" spans="1:5" ht="33.6" customHeight="1" x14ac:dyDescent="0.3">
      <c r="A88" s="93" t="str">
        <f>IF(C87&lt;0,"You are underinsured by ","You are overinsured by ")</f>
        <v xml:space="preserve">You are overinsured by </v>
      </c>
      <c r="B88" s="93"/>
      <c r="C88" s="93"/>
      <c r="D88" s="93"/>
      <c r="E88" s="93"/>
    </row>
    <row r="89" spans="1:5" ht="33.6" customHeight="1" x14ac:dyDescent="0.3">
      <c r="A89" s="93"/>
      <c r="B89" s="93"/>
      <c r="C89" s="93"/>
      <c r="D89" s="93"/>
      <c r="E89" s="93"/>
    </row>
    <row r="90" spans="1:5" ht="33.6" customHeight="1" x14ac:dyDescent="0.3">
      <c r="A90" s="86">
        <f>IF(B25-E81&lt;0,-(B25-E81),B25-E81)</f>
        <v>0</v>
      </c>
      <c r="B90" s="87"/>
      <c r="C90" s="87"/>
      <c r="D90" s="87"/>
      <c r="E90" s="87"/>
    </row>
    <row r="91" spans="1:5" ht="33.6" customHeight="1" x14ac:dyDescent="0.3">
      <c r="A91" s="19"/>
      <c r="B91" s="19"/>
      <c r="C91" s="19"/>
      <c r="D91" s="19"/>
      <c r="E91" s="19"/>
    </row>
  </sheetData>
  <sheetProtection algorithmName="SHA-512" hashValue="Sf7Aam4rYWe0MhG3klCh8t5noWx+oA5PG8mZ74qGcmXXGEObiTI1cuG1SlFxPA17e9GKKlCgQpQDDnckiJbUzw==" saltValue="96pTo6flyjAGaHyPBodh2w==" spinCount="100000" sheet="1" selectLockedCells="1"/>
  <mergeCells count="20">
    <mergeCell ref="F62:F67"/>
    <mergeCell ref="F45:F46"/>
    <mergeCell ref="A49:B49"/>
    <mergeCell ref="A51:B51"/>
    <mergeCell ref="A52:B52"/>
    <mergeCell ref="E62:E67"/>
    <mergeCell ref="A23:B23"/>
    <mergeCell ref="A77:D77"/>
    <mergeCell ref="A80:B80"/>
    <mergeCell ref="A81:B81"/>
    <mergeCell ref="A47:B47"/>
    <mergeCell ref="A48:B48"/>
    <mergeCell ref="A62:A67"/>
    <mergeCell ref="B62:B67"/>
    <mergeCell ref="C62:C67"/>
    <mergeCell ref="A90:E90"/>
    <mergeCell ref="A83:E84"/>
    <mergeCell ref="A85:E85"/>
    <mergeCell ref="A86:E86"/>
    <mergeCell ref="A88:E89"/>
  </mergeCells>
  <pageMargins left="0.7" right="0.7" top="0.75" bottom="0.75" header="0.3" footer="0.3"/>
  <pageSetup paperSize="9"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4107" r:id="rId4" name="Scroll Bar 11">
              <controlPr defaultSize="0" autoPict="0">
                <anchor moveWithCells="1">
                  <from>
                    <xdr:col>0</xdr:col>
                    <xdr:colOff>45720</xdr:colOff>
                    <xdr:row>25</xdr:row>
                    <xdr:rowOff>106680</xdr:rowOff>
                  </from>
                  <to>
                    <xdr:col>5</xdr:col>
                    <xdr:colOff>2065020</xdr:colOff>
                    <xdr:row>28</xdr:row>
                    <xdr:rowOff>121920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0">
        <x14:dataValidation type="list" allowBlank="1" showInputMessage="1" showErrorMessage="1" xr:uid="{00000000-0002-0000-0100-000000000000}">
          <x14:formula1>
            <xm:f>Inputs!$E$3:$E$6</xm:f>
          </x14:formula1>
          <xm:sqref>B33</xm:sqref>
        </x14:dataValidation>
        <x14:dataValidation type="list" allowBlank="1" showInputMessage="1" showErrorMessage="1" xr:uid="{00000000-0002-0000-0100-000001000000}">
          <x14:formula1>
            <xm:f>Inputs!$E$8:$E$10</xm:f>
          </x14:formula1>
          <xm:sqref>B34</xm:sqref>
        </x14:dataValidation>
        <x14:dataValidation type="list" allowBlank="1" showInputMessage="1" showErrorMessage="1" xr:uid="{00000000-0002-0000-0100-000002000000}">
          <x14:formula1>
            <xm:f>Inputs!$E$16:$E$20</xm:f>
          </x14:formula1>
          <xm:sqref>B39</xm:sqref>
        </x14:dataValidation>
        <x14:dataValidation type="list" allowBlank="1" showInputMessage="1" showErrorMessage="1" xr:uid="{00000000-0002-0000-0100-000003000000}">
          <x14:formula1>
            <xm:f>Inputs!$E$28:$E$29</xm:f>
          </x14:formula1>
          <xm:sqref>B45</xm:sqref>
        </x14:dataValidation>
        <x14:dataValidation type="list" allowBlank="1" showInputMessage="1" showErrorMessage="1" xr:uid="{00000000-0002-0000-0100-000004000000}">
          <x14:formula1>
            <xm:f>Inputs!$E$30:$E$31</xm:f>
          </x14:formula1>
          <xm:sqref>B46</xm:sqref>
        </x14:dataValidation>
        <x14:dataValidation type="list" allowBlank="1" showInputMessage="1" showErrorMessage="1" xr:uid="{00000000-0002-0000-0100-000005000000}">
          <x14:formula1>
            <xm:f>Inputs!$E$36:$E$39</xm:f>
          </x14:formula1>
          <xm:sqref>B50</xm:sqref>
        </x14:dataValidation>
        <x14:dataValidation type="list" allowBlank="1" showInputMessage="1" showErrorMessage="1" xr:uid="{00000000-0002-0000-0100-000006000000}">
          <x14:formula1>
            <xm:f>Inputs!$E$42:$E$43</xm:f>
          </x14:formula1>
          <xm:sqref>B53</xm:sqref>
        </x14:dataValidation>
        <x14:dataValidation type="list" allowBlank="1" showInputMessage="1" showErrorMessage="1" xr:uid="{00000000-0002-0000-0100-000007000000}">
          <x14:formula1>
            <xm:f>Inputs!$E$47:$E$48</xm:f>
          </x14:formula1>
          <xm:sqref>B57</xm:sqref>
        </x14:dataValidation>
        <x14:dataValidation type="list" allowBlank="1" showInputMessage="1" showErrorMessage="1" xr:uid="{00000000-0002-0000-0100-000008000000}">
          <x14:formula1>
            <xm:f>Inputs!$E$54:$E$56</xm:f>
          </x14:formula1>
          <xm:sqref>B61</xm:sqref>
        </x14:dataValidation>
        <x14:dataValidation type="list" allowBlank="1" showInputMessage="1" showErrorMessage="1" xr:uid="{00000000-0002-0000-0100-000009000000}">
          <x14:formula1>
            <xm:f>Inputs!$E$61:$E$65</xm:f>
          </x14:formula1>
          <xm:sqref>B68</xm:sqref>
        </x14:dataValidation>
        <x14:dataValidation type="list" allowBlank="1" showInputMessage="1" showErrorMessage="1" xr:uid="{00000000-0002-0000-0100-00000A000000}">
          <x14:formula1>
            <xm:f>Inputs!$E$66:$E$68</xm:f>
          </x14:formula1>
          <xm:sqref>B69</xm:sqref>
        </x14:dataValidation>
        <x14:dataValidation type="list" allowBlank="1" showInputMessage="1" showErrorMessage="1" xr:uid="{00000000-0002-0000-0100-00000B000000}">
          <x14:formula1>
            <xm:f>Inputs!$E$69:$E$72</xm:f>
          </x14:formula1>
          <xm:sqref>B70</xm:sqref>
        </x14:dataValidation>
        <x14:dataValidation type="list" allowBlank="1" showInputMessage="1" showErrorMessage="1" xr:uid="{00000000-0002-0000-0100-00000C000000}">
          <x14:formula1>
            <xm:f>Inputs!$E$73:$E$76</xm:f>
          </x14:formula1>
          <xm:sqref>B71</xm:sqref>
        </x14:dataValidation>
        <x14:dataValidation type="list" allowBlank="1" showInputMessage="1" showErrorMessage="1" xr:uid="{00000000-0002-0000-0100-00000D000000}">
          <x14:formula1>
            <xm:f>Inputs!$E$77:$E$80</xm:f>
          </x14:formula1>
          <xm:sqref>B72</xm:sqref>
        </x14:dataValidation>
        <x14:dataValidation type="list" allowBlank="1" showInputMessage="1" showErrorMessage="1" xr:uid="{00000000-0002-0000-0100-00000E000000}">
          <x14:formula1>
            <xm:f>Inputs!$E$81:$E$85</xm:f>
          </x14:formula1>
          <xm:sqref>B73</xm:sqref>
        </x14:dataValidation>
        <x14:dataValidation type="list" allowBlank="1" showInputMessage="1" showErrorMessage="1" xr:uid="{00000000-0002-0000-0100-00000F000000}">
          <x14:formula1>
            <xm:f>Inputs!$E$86:$E$87</xm:f>
          </x14:formula1>
          <xm:sqref>B74</xm:sqref>
        </x14:dataValidation>
        <x14:dataValidation type="list" allowBlank="1" showInputMessage="1" showErrorMessage="1" xr:uid="{00000000-0002-0000-0100-000010000000}">
          <x14:formula1>
            <xm:f>Inputs!$E$14:$E$15</xm:f>
          </x14:formula1>
          <xm:sqref>B38</xm:sqref>
        </x14:dataValidation>
        <x14:dataValidation type="list" allowBlank="1" showInputMessage="1" showErrorMessage="1" xr:uid="{00000000-0002-0000-0100-000011000000}">
          <x14:formula1>
            <xm:f>Inputs!$E$21:$E$22</xm:f>
          </x14:formula1>
          <xm:sqref>B40</xm:sqref>
        </x14:dataValidation>
        <x14:dataValidation type="list" allowBlank="1" showInputMessage="1" showErrorMessage="1" xr:uid="{00000000-0002-0000-0100-000012000000}">
          <x14:formula1>
            <xm:f>Inputs!$E$23:$E$24</xm:f>
          </x14:formula1>
          <xm:sqref>B41</xm:sqref>
        </x14:dataValidation>
        <x14:dataValidation type="list" allowBlank="1" showInputMessage="1" showErrorMessage="1" xr:uid="{00000000-0002-0000-0100-000013000000}">
          <x14:formula1>
            <xm:f>Inputs!$B$57:$B$59</xm:f>
          </x14:formula1>
          <xm:sqref>B62:B67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12"/>
  <sheetViews>
    <sheetView zoomScaleNormal="100" workbookViewId="0">
      <selection activeCell="C1" sqref="C1"/>
    </sheetView>
  </sheetViews>
  <sheetFormatPr defaultRowHeight="14.4" x14ac:dyDescent="0.3"/>
  <cols>
    <col min="1" max="2" width="14.44140625" bestFit="1" customWidth="1"/>
    <col min="4" max="4" width="13.44140625" bestFit="1" customWidth="1"/>
  </cols>
  <sheetData>
    <row r="1" spans="1:4" x14ac:dyDescent="0.3">
      <c r="A1" s="11">
        <v>100000</v>
      </c>
      <c r="B1" t="s">
        <v>106</v>
      </c>
      <c r="C1">
        <v>10</v>
      </c>
      <c r="D1" s="12">
        <f>C1*A1</f>
        <v>1000000</v>
      </c>
    </row>
    <row r="2" spans="1:4" x14ac:dyDescent="0.3">
      <c r="A2" s="11">
        <f>B2*100000</f>
        <v>0</v>
      </c>
      <c r="B2">
        <v>0</v>
      </c>
    </row>
    <row r="3" spans="1:4" x14ac:dyDescent="0.3">
      <c r="A3" s="11">
        <f t="shared" ref="A3:A12" si="0">B3*100000</f>
        <v>100000</v>
      </c>
      <c r="B3" s="12">
        <v>1</v>
      </c>
    </row>
    <row r="4" spans="1:4" x14ac:dyDescent="0.3">
      <c r="A4" s="11">
        <f t="shared" si="0"/>
        <v>500000</v>
      </c>
      <c r="B4" s="12">
        <v>5</v>
      </c>
    </row>
    <row r="5" spans="1:4" x14ac:dyDescent="0.3">
      <c r="A5" s="11">
        <f t="shared" si="0"/>
        <v>1000000</v>
      </c>
      <c r="B5" s="12">
        <v>10</v>
      </c>
    </row>
    <row r="6" spans="1:4" x14ac:dyDescent="0.3">
      <c r="A6" s="11">
        <f t="shared" si="0"/>
        <v>3000000</v>
      </c>
      <c r="B6" s="12">
        <v>30</v>
      </c>
    </row>
    <row r="7" spans="1:4" x14ac:dyDescent="0.3">
      <c r="A7" s="11">
        <f t="shared" si="0"/>
        <v>5000000</v>
      </c>
      <c r="B7" s="12">
        <v>50</v>
      </c>
    </row>
    <row r="8" spans="1:4" x14ac:dyDescent="0.3">
      <c r="A8" s="11">
        <f t="shared" si="0"/>
        <v>7000000</v>
      </c>
      <c r="B8" s="12">
        <v>70</v>
      </c>
    </row>
    <row r="9" spans="1:4" x14ac:dyDescent="0.3">
      <c r="A9" s="11">
        <f t="shared" si="0"/>
        <v>10000000</v>
      </c>
      <c r="B9" s="12">
        <v>100</v>
      </c>
    </row>
    <row r="10" spans="1:4" x14ac:dyDescent="0.3">
      <c r="A10" s="11">
        <f t="shared" si="0"/>
        <v>30000000</v>
      </c>
      <c r="B10" s="12">
        <v>300</v>
      </c>
    </row>
    <row r="11" spans="1:4" x14ac:dyDescent="0.3">
      <c r="A11" s="11">
        <f t="shared" si="0"/>
        <v>50000000</v>
      </c>
      <c r="B11" s="12">
        <v>500</v>
      </c>
    </row>
    <row r="12" spans="1:4" x14ac:dyDescent="0.3">
      <c r="A12" s="11">
        <f t="shared" si="0"/>
        <v>100000000</v>
      </c>
      <c r="B12" s="12">
        <v>1000</v>
      </c>
    </row>
  </sheetData>
  <pageMargins left="0.7" right="0.7" top="0.75" bottom="0.75" header="0.3" footer="0.3"/>
  <pageSetup paperSize="9"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Scroll Bar 1">
              <controlPr defaultSize="0" autoPict="0">
                <anchor moveWithCells="1">
                  <from>
                    <xdr:col>3</xdr:col>
                    <xdr:colOff>441960</xdr:colOff>
                    <xdr:row>8</xdr:row>
                    <xdr:rowOff>99060</xdr:rowOff>
                  </from>
                  <to>
                    <xdr:col>17</xdr:col>
                    <xdr:colOff>259080</xdr:colOff>
                    <xdr:row>11</xdr:row>
                    <xdr:rowOff>144780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96"/>
  <sheetViews>
    <sheetView topLeftCell="A54" zoomScaleNormal="100" workbookViewId="0">
      <selection activeCell="C1" sqref="C1"/>
    </sheetView>
  </sheetViews>
  <sheetFormatPr defaultRowHeight="14.4" x14ac:dyDescent="0.3"/>
  <cols>
    <col min="1" max="1" width="33.88671875" bestFit="1" customWidth="1"/>
    <col min="2" max="2" width="36.109375" bestFit="1" customWidth="1"/>
    <col min="3" max="4" width="8.88671875" customWidth="1"/>
    <col min="5" max="5" width="46.6640625" bestFit="1" customWidth="1"/>
  </cols>
  <sheetData>
    <row r="1" spans="1:8" x14ac:dyDescent="0.3">
      <c r="A1" s="1" t="s">
        <v>0</v>
      </c>
    </row>
    <row r="2" spans="1:8" x14ac:dyDescent="0.3">
      <c r="E2" t="s">
        <v>1</v>
      </c>
      <c r="F2" t="s">
        <v>3</v>
      </c>
      <c r="G2" t="s">
        <v>4</v>
      </c>
      <c r="H2" t="s">
        <v>5</v>
      </c>
    </row>
    <row r="3" spans="1:8" x14ac:dyDescent="0.3">
      <c r="B3" t="s">
        <v>38</v>
      </c>
      <c r="C3">
        <v>7500</v>
      </c>
      <c r="D3">
        <v>9700</v>
      </c>
      <c r="E3" t="str">
        <f>CONCATENATE(B3," - ","R",C3," - ","R",D3)</f>
        <v>Standard Class  - R7500 - R9700</v>
      </c>
      <c r="F3">
        <f t="shared" ref="F3:F6" si="0">AVERAGE(C3:D3)</f>
        <v>8600</v>
      </c>
    </row>
    <row r="4" spans="1:8" x14ac:dyDescent="0.3">
      <c r="B4" t="s">
        <v>36</v>
      </c>
      <c r="C4">
        <v>9700</v>
      </c>
      <c r="D4">
        <v>15400</v>
      </c>
      <c r="E4" t="str">
        <f t="shared" ref="E4:E10" si="1">CONCATENATE(B4," - ","R",C4," - ","R",D4)</f>
        <v>Middle Class - R9700 - R15400</v>
      </c>
      <c r="F4">
        <f t="shared" si="0"/>
        <v>12550</v>
      </c>
    </row>
    <row r="5" spans="1:8" x14ac:dyDescent="0.3">
      <c r="B5" t="s">
        <v>37</v>
      </c>
      <c r="C5">
        <v>15400</v>
      </c>
      <c r="D5">
        <v>17500</v>
      </c>
      <c r="E5" t="str">
        <f t="shared" si="1"/>
        <v>High Class  - R15400 - R17500</v>
      </c>
      <c r="F5">
        <f t="shared" si="0"/>
        <v>16450</v>
      </c>
    </row>
    <row r="6" spans="1:8" x14ac:dyDescent="0.3">
      <c r="B6" t="s">
        <v>39</v>
      </c>
      <c r="C6">
        <v>20000</v>
      </c>
      <c r="D6">
        <v>52300</v>
      </c>
      <c r="E6" t="str">
        <f t="shared" si="1"/>
        <v>Exclusive Class - R20000 - R52300</v>
      </c>
      <c r="F6">
        <f t="shared" si="0"/>
        <v>36150</v>
      </c>
    </row>
    <row r="7" spans="1:8" x14ac:dyDescent="0.3">
      <c r="A7" t="s">
        <v>2</v>
      </c>
    </row>
    <row r="8" spans="1:8" x14ac:dyDescent="0.3">
      <c r="B8" t="s">
        <v>44</v>
      </c>
      <c r="C8">
        <v>450</v>
      </c>
      <c r="D8">
        <v>500</v>
      </c>
      <c r="E8" t="str">
        <f t="shared" si="1"/>
        <v>Standard roof - cement tile - R450 - R500</v>
      </c>
      <c r="F8">
        <f t="shared" ref="F8" si="2">AVERAGE(C8:D8)</f>
        <v>475</v>
      </c>
    </row>
    <row r="9" spans="1:8" x14ac:dyDescent="0.3">
      <c r="B9" t="s">
        <v>45</v>
      </c>
      <c r="C9">
        <v>610</v>
      </c>
      <c r="D9">
        <v>700</v>
      </c>
      <c r="E9" t="str">
        <f t="shared" si="1"/>
        <v>Standard roof - IBR, Chrome or Zinc sheets - R610 - R700</v>
      </c>
      <c r="F9">
        <f t="shared" ref="F9:F10" si="3">AVERAGE(C9:D9)</f>
        <v>655</v>
      </c>
    </row>
    <row r="10" spans="1:8" x14ac:dyDescent="0.3">
      <c r="B10" t="s">
        <v>46</v>
      </c>
      <c r="C10">
        <v>700</v>
      </c>
      <c r="D10">
        <v>1000</v>
      </c>
      <c r="E10" t="str">
        <f t="shared" si="1"/>
        <v>Slate/Thatch roof - R700 - R1000</v>
      </c>
      <c r="F10">
        <f t="shared" si="3"/>
        <v>850</v>
      </c>
    </row>
    <row r="11" spans="1:8" x14ac:dyDescent="0.3">
      <c r="G11" t="s">
        <v>5</v>
      </c>
      <c r="H11" t="s">
        <v>13</v>
      </c>
    </row>
    <row r="13" spans="1:8" x14ac:dyDescent="0.3">
      <c r="A13" s="1" t="s">
        <v>6</v>
      </c>
      <c r="F13" t="s">
        <v>3</v>
      </c>
      <c r="G13" t="s">
        <v>4</v>
      </c>
      <c r="H13" t="s">
        <v>5</v>
      </c>
    </row>
    <row r="14" spans="1:8" x14ac:dyDescent="0.3">
      <c r="A14" s="1"/>
      <c r="B14" t="s">
        <v>102</v>
      </c>
      <c r="E14" t="str">
        <f>CONCATENATE(B14)</f>
        <v>None</v>
      </c>
      <c r="F14" t="s">
        <v>103</v>
      </c>
    </row>
    <row r="15" spans="1:8" x14ac:dyDescent="0.3">
      <c r="C15">
        <v>4300</v>
      </c>
      <c r="D15">
        <v>6800</v>
      </c>
      <c r="E15" t="s">
        <v>50</v>
      </c>
      <c r="F15">
        <v>6500</v>
      </c>
    </row>
    <row r="16" spans="1:8" x14ac:dyDescent="0.3">
      <c r="A16" t="s">
        <v>7</v>
      </c>
      <c r="B16" t="s">
        <v>102</v>
      </c>
      <c r="E16" t="str">
        <f>CONCATENATE(B16)</f>
        <v>None</v>
      </c>
      <c r="F16" t="s">
        <v>103</v>
      </c>
    </row>
    <row r="17" spans="1:8" x14ac:dyDescent="0.3">
      <c r="B17" t="s">
        <v>8</v>
      </c>
      <c r="C17">
        <v>5700</v>
      </c>
      <c r="D17">
        <v>6300</v>
      </c>
      <c r="E17" t="str">
        <f t="shared" ref="E17:E24" si="4">CONCATENATE(B17," - ","R",C17," - ","R",D17)</f>
        <v>Carport shaded single - R5700 - R6300</v>
      </c>
      <c r="F17">
        <f t="shared" ref="F17:F20" si="5">AVERAGE(C17:D17)</f>
        <v>6000</v>
      </c>
      <c r="G17">
        <v>18</v>
      </c>
    </row>
    <row r="18" spans="1:8" x14ac:dyDescent="0.3">
      <c r="B18" t="s">
        <v>11</v>
      </c>
      <c r="C18">
        <v>11500</v>
      </c>
      <c r="D18">
        <v>12000</v>
      </c>
      <c r="E18" t="str">
        <f t="shared" si="4"/>
        <v>Carport shaded double - R11500 - R12000</v>
      </c>
      <c r="F18">
        <f t="shared" si="5"/>
        <v>11750</v>
      </c>
      <c r="G18">
        <v>36</v>
      </c>
    </row>
    <row r="19" spans="1:8" x14ac:dyDescent="0.3">
      <c r="B19" t="s">
        <v>9</v>
      </c>
      <c r="C19">
        <v>8000</v>
      </c>
      <c r="D19">
        <v>8500</v>
      </c>
      <c r="E19" t="str">
        <f t="shared" si="4"/>
        <v>Carport covered single - R8000 - R8500</v>
      </c>
      <c r="F19">
        <f t="shared" si="5"/>
        <v>8250</v>
      </c>
      <c r="G19">
        <v>18</v>
      </c>
    </row>
    <row r="20" spans="1:8" x14ac:dyDescent="0.3">
      <c r="B20" t="s">
        <v>10</v>
      </c>
      <c r="C20">
        <v>16000</v>
      </c>
      <c r="D20">
        <v>17000</v>
      </c>
      <c r="E20" t="str">
        <f t="shared" si="4"/>
        <v>Carport covered double - R16000 - R17000</v>
      </c>
      <c r="F20">
        <f t="shared" si="5"/>
        <v>16500</v>
      </c>
      <c r="G20">
        <v>36</v>
      </c>
    </row>
    <row r="21" spans="1:8" x14ac:dyDescent="0.3">
      <c r="B21" t="s">
        <v>102</v>
      </c>
      <c r="E21" t="str">
        <f>CONCATENATE(B21)</f>
        <v>None</v>
      </c>
      <c r="F21" t="s">
        <v>103</v>
      </c>
    </row>
    <row r="22" spans="1:8" x14ac:dyDescent="0.3">
      <c r="B22" t="s">
        <v>53</v>
      </c>
      <c r="C22">
        <v>7500</v>
      </c>
      <c r="D22">
        <v>8500</v>
      </c>
      <c r="E22" t="str">
        <f t="shared" si="4"/>
        <v>Cottage/Flat - R7500 - R8500</v>
      </c>
      <c r="F22">
        <v>6500</v>
      </c>
    </row>
    <row r="23" spans="1:8" x14ac:dyDescent="0.3">
      <c r="B23" t="s">
        <v>102</v>
      </c>
      <c r="E23" t="str">
        <f>CONCATENATE(B23)</f>
        <v>None</v>
      </c>
      <c r="F23" t="s">
        <v>103</v>
      </c>
    </row>
    <row r="24" spans="1:8" x14ac:dyDescent="0.3">
      <c r="B24" t="s">
        <v>12</v>
      </c>
      <c r="C24">
        <v>7500</v>
      </c>
      <c r="D24">
        <v>8500</v>
      </c>
      <c r="E24" t="str">
        <f t="shared" si="4"/>
        <v>Domestic quarters - R7500 - R8500</v>
      </c>
      <c r="F24">
        <f t="shared" ref="F24" si="6">AVERAGE(C24:D24)</f>
        <v>8000</v>
      </c>
    </row>
    <row r="25" spans="1:8" x14ac:dyDescent="0.3">
      <c r="G25" t="s">
        <v>5</v>
      </c>
      <c r="H25" t="s">
        <v>13</v>
      </c>
    </row>
    <row r="27" spans="1:8" x14ac:dyDescent="0.3">
      <c r="A27" s="1" t="s">
        <v>14</v>
      </c>
      <c r="F27" t="s">
        <v>3</v>
      </c>
      <c r="G27" t="s">
        <v>4</v>
      </c>
      <c r="H27" t="s">
        <v>5</v>
      </c>
    </row>
    <row r="28" spans="1:8" x14ac:dyDescent="0.3">
      <c r="B28" t="s">
        <v>57</v>
      </c>
      <c r="C28">
        <v>700</v>
      </c>
      <c r="D28">
        <v>1000</v>
      </c>
      <c r="E28" t="str">
        <f t="shared" ref="E28:E35" si="7">CONCATENATE(B28," - ","R",C28," - ","R",D28)</f>
        <v>Face brick single wall  - R700 - R1000</v>
      </c>
      <c r="F28">
        <f t="shared" ref="F28:F43" si="8">AVERAGE(C28:D28)</f>
        <v>850</v>
      </c>
    </row>
    <row r="29" spans="1:8" x14ac:dyDescent="0.3">
      <c r="B29" t="s">
        <v>58</v>
      </c>
      <c r="C29">
        <v>1400</v>
      </c>
      <c r="D29">
        <v>2000</v>
      </c>
      <c r="E29" t="str">
        <f t="shared" si="7"/>
        <v>Face brick double wall  - R1400 - R2000</v>
      </c>
      <c r="F29">
        <f t="shared" si="8"/>
        <v>1700</v>
      </c>
    </row>
    <row r="30" spans="1:8" x14ac:dyDescent="0.3">
      <c r="B30" t="s">
        <v>59</v>
      </c>
      <c r="C30">
        <v>750</v>
      </c>
      <c r="D30">
        <v>1300</v>
      </c>
      <c r="E30" t="str">
        <f t="shared" si="7"/>
        <v>Brick and plaster single wall - R750 - R1300</v>
      </c>
      <c r="F30">
        <f t="shared" si="8"/>
        <v>1025</v>
      </c>
    </row>
    <row r="31" spans="1:8" x14ac:dyDescent="0.3">
      <c r="B31" t="s">
        <v>60</v>
      </c>
      <c r="C31">
        <f>C30*2</f>
        <v>1500</v>
      </c>
      <c r="D31">
        <f>D30*2</f>
        <v>2600</v>
      </c>
      <c r="E31" t="str">
        <f t="shared" si="7"/>
        <v>Brick and plaster double wall - R1500 - R2600</v>
      </c>
      <c r="F31">
        <f t="shared" si="8"/>
        <v>2050</v>
      </c>
    </row>
    <row r="32" spans="1:8" x14ac:dyDescent="0.3">
      <c r="B32" t="s">
        <v>15</v>
      </c>
      <c r="C32">
        <v>480</v>
      </c>
      <c r="D32">
        <v>860</v>
      </c>
      <c r="E32" t="str">
        <f t="shared" si="7"/>
        <v>Precast with face brick - R480 - R860</v>
      </c>
      <c r="F32">
        <f t="shared" si="8"/>
        <v>670</v>
      </c>
    </row>
    <row r="33" spans="1:8" x14ac:dyDescent="0.3">
      <c r="B33" t="s">
        <v>16</v>
      </c>
      <c r="C33">
        <v>500</v>
      </c>
      <c r="D33">
        <v>780</v>
      </c>
      <c r="E33" t="str">
        <f t="shared" si="7"/>
        <v>Precast/slatted timber - R500 - R780</v>
      </c>
      <c r="F33">
        <f t="shared" si="8"/>
        <v>640</v>
      </c>
    </row>
    <row r="34" spans="1:8" x14ac:dyDescent="0.3">
      <c r="B34" t="s">
        <v>17</v>
      </c>
      <c r="C34">
        <v>90</v>
      </c>
      <c r="D34">
        <v>170</v>
      </c>
      <c r="E34" t="str">
        <f t="shared" si="7"/>
        <v>Razorwire rolls 0.5m per meter - R90 - R170</v>
      </c>
      <c r="F34">
        <f t="shared" si="8"/>
        <v>130</v>
      </c>
    </row>
    <row r="35" spans="1:8" x14ac:dyDescent="0.3">
      <c r="B35" t="s">
        <v>18</v>
      </c>
      <c r="C35">
        <v>110</v>
      </c>
      <c r="D35">
        <v>120</v>
      </c>
      <c r="E35" t="str">
        <f t="shared" si="7"/>
        <v>Wire mesh - R110 - R120</v>
      </c>
      <c r="F35">
        <f t="shared" si="8"/>
        <v>115</v>
      </c>
    </row>
    <row r="36" spans="1:8" x14ac:dyDescent="0.3">
      <c r="A36">
        <v>4</v>
      </c>
      <c r="B36" t="s">
        <v>63</v>
      </c>
      <c r="C36">
        <v>42</v>
      </c>
      <c r="D36">
        <f>C36*A36</f>
        <v>168</v>
      </c>
      <c r="E36" t="str">
        <f>CONCATENATE(B36," - ","R",D36)</f>
        <v>Electric fencing: 4 strands - R168</v>
      </c>
      <c r="F36">
        <f>D36</f>
        <v>168</v>
      </c>
    </row>
    <row r="37" spans="1:8" x14ac:dyDescent="0.3">
      <c r="A37">
        <v>8</v>
      </c>
      <c r="B37" t="s">
        <v>64</v>
      </c>
      <c r="C37">
        <v>42</v>
      </c>
      <c r="D37">
        <f t="shared" ref="D37:D39" si="9">C37*A37</f>
        <v>336</v>
      </c>
      <c r="E37" t="str">
        <f t="shared" ref="E37:E39" si="10">CONCATENATE(B37," - ","R",D37)</f>
        <v>Electric fencing: 8 strands - R336</v>
      </c>
      <c r="F37">
        <f t="shared" ref="F37:F39" si="11">D37</f>
        <v>336</v>
      </c>
    </row>
    <row r="38" spans="1:8" x14ac:dyDescent="0.3">
      <c r="A38">
        <v>10</v>
      </c>
      <c r="B38" t="s">
        <v>65</v>
      </c>
      <c r="C38">
        <v>42</v>
      </c>
      <c r="D38">
        <f t="shared" si="9"/>
        <v>420</v>
      </c>
      <c r="E38" t="str">
        <f t="shared" si="10"/>
        <v>Electric fencing: 10 strands - R420</v>
      </c>
      <c r="F38">
        <f t="shared" si="11"/>
        <v>420</v>
      </c>
    </row>
    <row r="39" spans="1:8" x14ac:dyDescent="0.3">
      <c r="A39">
        <v>24</v>
      </c>
      <c r="B39" t="s">
        <v>66</v>
      </c>
      <c r="C39">
        <v>42</v>
      </c>
      <c r="D39">
        <f t="shared" si="9"/>
        <v>1008</v>
      </c>
      <c r="E39" t="str">
        <f t="shared" si="10"/>
        <v>Electric fencing: 24 strands - R1008</v>
      </c>
      <c r="F39">
        <f t="shared" si="11"/>
        <v>1008</v>
      </c>
    </row>
    <row r="40" spans="1:8" x14ac:dyDescent="0.3">
      <c r="B40" t="s">
        <v>20</v>
      </c>
      <c r="C40">
        <v>670</v>
      </c>
      <c r="D40">
        <v>1150</v>
      </c>
      <c r="E40" t="str">
        <f t="shared" ref="E40:E43" si="12">CONCATENATE(B40," - ","R",C40," - ","R",D40)</f>
        <v>Palisade fencing - R670 - R1150</v>
      </c>
      <c r="F40">
        <f>AVERAGE(C40:D40)</f>
        <v>910</v>
      </c>
    </row>
    <row r="41" spans="1:8" x14ac:dyDescent="0.3">
      <c r="B41" t="s">
        <v>21</v>
      </c>
      <c r="C41">
        <v>540</v>
      </c>
      <c r="D41">
        <v>1130</v>
      </c>
      <c r="E41" t="str">
        <f t="shared" si="12"/>
        <v>Brick with steel fencing - R540 - R1130</v>
      </c>
      <c r="F41">
        <f t="shared" si="8"/>
        <v>835</v>
      </c>
    </row>
    <row r="42" spans="1:8" x14ac:dyDescent="0.3">
      <c r="B42" t="s">
        <v>67</v>
      </c>
      <c r="C42">
        <v>430</v>
      </c>
      <c r="D42">
        <v>860</v>
      </c>
      <c r="E42" t="str">
        <f t="shared" si="12"/>
        <v>Steel pool fencing (1,2m) - R430 - R860</v>
      </c>
      <c r="F42">
        <f t="shared" si="8"/>
        <v>645</v>
      </c>
    </row>
    <row r="43" spans="1:8" x14ac:dyDescent="0.3">
      <c r="B43" t="s">
        <v>68</v>
      </c>
      <c r="C43">
        <v>1800</v>
      </c>
      <c r="D43">
        <v>5000</v>
      </c>
      <c r="E43" t="str">
        <f t="shared" si="12"/>
        <v>Glass pool fencing (1,2m) - R1800 - R5000</v>
      </c>
      <c r="F43">
        <f t="shared" si="8"/>
        <v>3400</v>
      </c>
    </row>
    <row r="44" spans="1:8" x14ac:dyDescent="0.3">
      <c r="G44" t="s">
        <v>5</v>
      </c>
      <c r="H44" t="s">
        <v>13</v>
      </c>
    </row>
    <row r="46" spans="1:8" x14ac:dyDescent="0.3">
      <c r="A46" s="1" t="s">
        <v>22</v>
      </c>
      <c r="F46" t="s">
        <v>3</v>
      </c>
      <c r="G46" t="s">
        <v>4</v>
      </c>
      <c r="H46" t="s">
        <v>5</v>
      </c>
    </row>
    <row r="47" spans="1:8" x14ac:dyDescent="0.3">
      <c r="A47" t="s">
        <v>23</v>
      </c>
      <c r="B47" t="s">
        <v>24</v>
      </c>
      <c r="C47">
        <v>330</v>
      </c>
      <c r="D47">
        <v>460</v>
      </c>
      <c r="E47" t="str">
        <f t="shared" ref="E47:E48" si="13">CONCATENATE(B47," - ","R",C47," - ",D47)</f>
        <v>Clay/concrete brick - R330 - 460</v>
      </c>
      <c r="F47">
        <f t="shared" ref="F47:F48" si="14">AVERAGE(C47:D47)</f>
        <v>395</v>
      </c>
    </row>
    <row r="48" spans="1:8" x14ac:dyDescent="0.3">
      <c r="B48" t="s">
        <v>25</v>
      </c>
      <c r="C48">
        <v>280</v>
      </c>
      <c r="D48">
        <v>385</v>
      </c>
      <c r="E48" t="str">
        <f t="shared" si="13"/>
        <v>Tarmac/Concrete - R280 - 385</v>
      </c>
      <c r="F48">
        <f t="shared" si="14"/>
        <v>332.5</v>
      </c>
    </row>
    <row r="49" spans="1:8" x14ac:dyDescent="0.3">
      <c r="G49" t="s">
        <v>5</v>
      </c>
      <c r="H49" t="s">
        <v>13</v>
      </c>
    </row>
    <row r="51" spans="1:8" x14ac:dyDescent="0.3">
      <c r="A51" s="1" t="s">
        <v>26</v>
      </c>
    </row>
    <row r="52" spans="1:8" x14ac:dyDescent="0.3">
      <c r="A52" t="s">
        <v>78</v>
      </c>
    </row>
    <row r="53" spans="1:8" x14ac:dyDescent="0.3">
      <c r="A53" s="1"/>
    </row>
    <row r="54" spans="1:8" x14ac:dyDescent="0.3">
      <c r="A54" t="s">
        <v>72</v>
      </c>
      <c r="B54" t="s">
        <v>102</v>
      </c>
      <c r="E54" t="str">
        <f>B54</f>
        <v>None</v>
      </c>
      <c r="F54" t="s">
        <v>103</v>
      </c>
    </row>
    <row r="55" spans="1:8" x14ac:dyDescent="0.3">
      <c r="B55" t="s">
        <v>80</v>
      </c>
      <c r="C55">
        <v>1000</v>
      </c>
      <c r="E55" t="str">
        <f>CONCATENATE(B55," - ","R",C55)</f>
        <v>Lapa with open sides - R1000</v>
      </c>
      <c r="F55">
        <f t="shared" ref="F55" si="15">AVERAGE(C55:D55)</f>
        <v>1000</v>
      </c>
    </row>
    <row r="56" spans="1:8" x14ac:dyDescent="0.3">
      <c r="B56" t="s">
        <v>81</v>
      </c>
      <c r="C56">
        <v>1380</v>
      </c>
      <c r="E56" t="str">
        <f>CONCATENATE(B56," - ","R",C56)</f>
        <v>Lapa with brickword on two sides - R1380</v>
      </c>
      <c r="F56">
        <f t="shared" ref="F56:F86" si="16">AVERAGE(C56:D56)</f>
        <v>1380</v>
      </c>
    </row>
    <row r="57" spans="1:8" x14ac:dyDescent="0.3">
      <c r="A57" t="s">
        <v>139</v>
      </c>
      <c r="B57" t="s">
        <v>102</v>
      </c>
      <c r="C57">
        <v>6000</v>
      </c>
    </row>
    <row r="58" spans="1:8" x14ac:dyDescent="0.3">
      <c r="B58" t="s">
        <v>141</v>
      </c>
      <c r="C58">
        <v>5500</v>
      </c>
    </row>
    <row r="59" spans="1:8" x14ac:dyDescent="0.3">
      <c r="B59" t="s">
        <v>140</v>
      </c>
    </row>
    <row r="61" spans="1:8" x14ac:dyDescent="0.3">
      <c r="A61" t="s">
        <v>73</v>
      </c>
      <c r="B61" t="s">
        <v>102</v>
      </c>
      <c r="E61" t="str">
        <f>B61</f>
        <v>None</v>
      </c>
      <c r="F61" t="s">
        <v>103</v>
      </c>
    </row>
    <row r="62" spans="1:8" x14ac:dyDescent="0.3">
      <c r="B62" t="s">
        <v>131</v>
      </c>
      <c r="C62">
        <v>450</v>
      </c>
      <c r="D62">
        <v>900</v>
      </c>
      <c r="E62" t="str">
        <f t="shared" ref="E62:E86" si="17">CONCATENATE(B62," - ","R",C62," - ","R",D62)</f>
        <v>Entry level court (Basic finish) - R450 - R900</v>
      </c>
      <c r="F62">
        <f t="shared" si="16"/>
        <v>675</v>
      </c>
    </row>
    <row r="63" spans="1:8" x14ac:dyDescent="0.3">
      <c r="B63" t="s">
        <v>132</v>
      </c>
      <c r="C63">
        <v>900</v>
      </c>
      <c r="D63">
        <v>1500</v>
      </c>
      <c r="E63" t="str">
        <f t="shared" si="17"/>
        <v>Mid-range courst (Medium finish)  - R900 - R1500</v>
      </c>
      <c r="F63">
        <f t="shared" si="16"/>
        <v>1200</v>
      </c>
    </row>
    <row r="64" spans="1:8" x14ac:dyDescent="0.3">
      <c r="B64" t="s">
        <v>133</v>
      </c>
      <c r="C64">
        <v>1500</v>
      </c>
      <c r="D64">
        <v>2500</v>
      </c>
      <c r="E64" t="str">
        <f t="shared" si="17"/>
        <v>Intermediate Court (High quality finish but not professions standards) - R1500 - R2500</v>
      </c>
      <c r="F64">
        <f t="shared" si="16"/>
        <v>2000</v>
      </c>
    </row>
    <row r="65" spans="1:6" x14ac:dyDescent="0.3">
      <c r="B65" t="s">
        <v>134</v>
      </c>
      <c r="C65" t="s">
        <v>135</v>
      </c>
      <c r="E65" t="str">
        <f>CONCATENATE(B65, "&gt; R2500")</f>
        <v>Professional Court &gt; R2500</v>
      </c>
      <c r="F65" s="64" t="s">
        <v>136</v>
      </c>
    </row>
    <row r="66" spans="1:6" x14ac:dyDescent="0.3">
      <c r="A66" t="s">
        <v>74</v>
      </c>
      <c r="B66" t="s">
        <v>102</v>
      </c>
      <c r="E66" t="str">
        <f>B66</f>
        <v>None</v>
      </c>
      <c r="F66" t="s">
        <v>103</v>
      </c>
    </row>
    <row r="67" spans="1:6" x14ac:dyDescent="0.3">
      <c r="B67" t="s">
        <v>82</v>
      </c>
      <c r="C67">
        <v>3500</v>
      </c>
      <c r="D67">
        <v>4500</v>
      </c>
      <c r="E67" t="str">
        <f t="shared" si="17"/>
        <v>Up to 5kL - R3500 - R4500</v>
      </c>
      <c r="F67">
        <f t="shared" si="16"/>
        <v>4000</v>
      </c>
    </row>
    <row r="68" spans="1:6" x14ac:dyDescent="0.3">
      <c r="B68" t="s">
        <v>83</v>
      </c>
      <c r="C68">
        <f>C67*2</f>
        <v>7000</v>
      </c>
      <c r="D68">
        <f>D67*2</f>
        <v>9000</v>
      </c>
      <c r="E68" t="str">
        <f t="shared" si="17"/>
        <v>Up to kL - R7000 - R9000</v>
      </c>
      <c r="F68">
        <f t="shared" si="16"/>
        <v>8000</v>
      </c>
    </row>
    <row r="69" spans="1:6" x14ac:dyDescent="0.3">
      <c r="A69" t="s">
        <v>84</v>
      </c>
      <c r="B69" t="s">
        <v>102</v>
      </c>
      <c r="E69" t="str">
        <f>B69</f>
        <v>None</v>
      </c>
      <c r="F69" t="s">
        <v>103</v>
      </c>
    </row>
    <row r="70" spans="1:6" x14ac:dyDescent="0.3">
      <c r="B70" t="s">
        <v>86</v>
      </c>
      <c r="C70">
        <v>1000</v>
      </c>
      <c r="D70">
        <v>3000</v>
      </c>
      <c r="E70" t="str">
        <f t="shared" si="17"/>
        <v>Small Filtration system - R1000 - R3000</v>
      </c>
      <c r="F70">
        <f t="shared" si="16"/>
        <v>2000</v>
      </c>
    </row>
    <row r="71" spans="1:6" x14ac:dyDescent="0.3">
      <c r="B71" t="s">
        <v>87</v>
      </c>
      <c r="C71">
        <v>3500</v>
      </c>
      <c r="D71">
        <v>5500</v>
      </c>
      <c r="E71" t="str">
        <f t="shared" si="17"/>
        <v>Medium Filtration system - R3500 - R5500</v>
      </c>
      <c r="F71">
        <f t="shared" si="16"/>
        <v>4500</v>
      </c>
    </row>
    <row r="72" spans="1:6" x14ac:dyDescent="0.3">
      <c r="B72" t="s">
        <v>88</v>
      </c>
      <c r="C72">
        <v>5500</v>
      </c>
      <c r="D72" t="s">
        <v>100</v>
      </c>
      <c r="E72" t="str">
        <f>CONCATENATE(B72," - ","R",C72,D72)</f>
        <v>Large Filtration system - R5500+</v>
      </c>
      <c r="F72">
        <f t="shared" si="16"/>
        <v>5500</v>
      </c>
    </row>
    <row r="73" spans="1:6" x14ac:dyDescent="0.3">
      <c r="A73" t="s">
        <v>75</v>
      </c>
      <c r="B73" t="s">
        <v>102</v>
      </c>
      <c r="E73" t="str">
        <f>B73</f>
        <v>None</v>
      </c>
      <c r="F73" t="s">
        <v>103</v>
      </c>
    </row>
    <row r="74" spans="1:6" x14ac:dyDescent="0.3">
      <c r="B74" t="s">
        <v>85</v>
      </c>
      <c r="C74">
        <v>25000</v>
      </c>
      <c r="D74">
        <v>40000</v>
      </c>
      <c r="E74" t="str">
        <f t="shared" si="17"/>
        <v>Small Generator - R25000 - R40000</v>
      </c>
      <c r="F74">
        <f t="shared" si="16"/>
        <v>32500</v>
      </c>
    </row>
    <row r="75" spans="1:6" x14ac:dyDescent="0.3">
      <c r="B75" t="s">
        <v>89</v>
      </c>
      <c r="C75">
        <f>D74</f>
        <v>40000</v>
      </c>
      <c r="D75">
        <v>75000</v>
      </c>
      <c r="E75" t="str">
        <f t="shared" si="17"/>
        <v>Medium Generator - R40000 - R75000</v>
      </c>
      <c r="F75">
        <f t="shared" si="16"/>
        <v>57500</v>
      </c>
    </row>
    <row r="76" spans="1:6" x14ac:dyDescent="0.3">
      <c r="B76" t="s">
        <v>90</v>
      </c>
      <c r="C76">
        <f>D75</f>
        <v>75000</v>
      </c>
      <c r="D76" t="s">
        <v>100</v>
      </c>
      <c r="E76" t="str">
        <f>CONCATENATE(B76," - ","R",C76,D76)</f>
        <v>Large Generator - R75000+</v>
      </c>
      <c r="F76">
        <f t="shared" si="16"/>
        <v>75000</v>
      </c>
    </row>
    <row r="77" spans="1:6" x14ac:dyDescent="0.3">
      <c r="A77" t="s">
        <v>76</v>
      </c>
      <c r="B77" t="s">
        <v>102</v>
      </c>
      <c r="E77" t="str">
        <f>B77</f>
        <v>None</v>
      </c>
      <c r="F77" t="s">
        <v>103</v>
      </c>
    </row>
    <row r="78" spans="1:6" x14ac:dyDescent="0.3">
      <c r="B78" t="s">
        <v>91</v>
      </c>
      <c r="C78">
        <v>5000000</v>
      </c>
      <c r="D78">
        <f>C78*2</f>
        <v>10000000</v>
      </c>
      <c r="E78" t="str">
        <f t="shared" si="17"/>
        <v>Small Home automation system - R5000000 - R10000000</v>
      </c>
      <c r="F78">
        <f t="shared" si="16"/>
        <v>7500000</v>
      </c>
    </row>
    <row r="79" spans="1:6" x14ac:dyDescent="0.3">
      <c r="B79" t="s">
        <v>92</v>
      </c>
      <c r="C79">
        <f>D78</f>
        <v>10000000</v>
      </c>
      <c r="D79">
        <f>C79*2</f>
        <v>20000000</v>
      </c>
      <c r="E79" t="str">
        <f t="shared" si="17"/>
        <v>Medium Home automation system - R10000000 - R20000000</v>
      </c>
      <c r="F79">
        <f t="shared" si="16"/>
        <v>15000000</v>
      </c>
    </row>
    <row r="80" spans="1:6" x14ac:dyDescent="0.3">
      <c r="B80" t="s">
        <v>93</v>
      </c>
      <c r="C80">
        <f>D79</f>
        <v>20000000</v>
      </c>
      <c r="D80" t="s">
        <v>100</v>
      </c>
      <c r="E80" t="str">
        <f>CONCATENATE(B80," - ","R",C80,D80)</f>
        <v>Large Home automation system - R20000000+</v>
      </c>
      <c r="F80">
        <f t="shared" si="16"/>
        <v>20000000</v>
      </c>
    </row>
    <row r="81" spans="1:6" x14ac:dyDescent="0.3">
      <c r="A81" t="s">
        <v>77</v>
      </c>
      <c r="B81" t="s">
        <v>102</v>
      </c>
      <c r="E81" t="str">
        <f>B81</f>
        <v>None</v>
      </c>
      <c r="F81" t="s">
        <v>103</v>
      </c>
    </row>
    <row r="82" spans="1:6" x14ac:dyDescent="0.3">
      <c r="B82" t="s">
        <v>94</v>
      </c>
      <c r="C82">
        <v>13000</v>
      </c>
      <c r="D82">
        <v>15000</v>
      </c>
      <c r="E82" t="str">
        <f t="shared" si="17"/>
        <v>Direct low-pressure Solar heating system - R13000 - R15000</v>
      </c>
      <c r="F82">
        <f t="shared" si="16"/>
        <v>14000</v>
      </c>
    </row>
    <row r="83" spans="1:6" x14ac:dyDescent="0.3">
      <c r="B83" t="s">
        <v>96</v>
      </c>
      <c r="C83">
        <f>D82</f>
        <v>15000</v>
      </c>
      <c r="D83">
        <v>17000</v>
      </c>
      <c r="E83" t="str">
        <f t="shared" si="17"/>
        <v>Direct high-pressure Solar heating system - R15000 - R17000</v>
      </c>
      <c r="F83">
        <f t="shared" si="16"/>
        <v>16000</v>
      </c>
    </row>
    <row r="84" spans="1:6" x14ac:dyDescent="0.3">
      <c r="B84" t="s">
        <v>95</v>
      </c>
      <c r="C84">
        <f>C83</f>
        <v>15000</v>
      </c>
      <c r="D84">
        <v>17000</v>
      </c>
      <c r="E84" t="str">
        <f t="shared" si="17"/>
        <v>Indirect low-pressure Solar heating system - R15000 - R17000</v>
      </c>
      <c r="F84">
        <f t="shared" si="16"/>
        <v>16000</v>
      </c>
    </row>
    <row r="85" spans="1:6" x14ac:dyDescent="0.3">
      <c r="B85" t="s">
        <v>97</v>
      </c>
      <c r="C85">
        <v>25000</v>
      </c>
      <c r="D85" t="s">
        <v>100</v>
      </c>
      <c r="E85" t="str">
        <f t="shared" si="17"/>
        <v>Indirect high-pressure Solar heating system - R25000 - R+</v>
      </c>
      <c r="F85">
        <f t="shared" si="16"/>
        <v>25000</v>
      </c>
    </row>
    <row r="86" spans="1:6" x14ac:dyDescent="0.3">
      <c r="A86" t="s">
        <v>79</v>
      </c>
      <c r="B86" t="s">
        <v>98</v>
      </c>
      <c r="C86">
        <v>6500</v>
      </c>
      <c r="D86">
        <v>10000</v>
      </c>
      <c r="E86" t="str">
        <f t="shared" si="17"/>
        <v>Yes - R6500 - R10000</v>
      </c>
      <c r="F86">
        <f t="shared" si="16"/>
        <v>8250</v>
      </c>
    </row>
    <row r="87" spans="1:6" x14ac:dyDescent="0.3">
      <c r="B87" t="s">
        <v>99</v>
      </c>
      <c r="E87" t="str">
        <f>CONCATENATE(B87)</f>
        <v>No</v>
      </c>
      <c r="F87" t="s">
        <v>103</v>
      </c>
    </row>
    <row r="88" spans="1:6" x14ac:dyDescent="0.3">
      <c r="A88" s="1" t="s">
        <v>27</v>
      </c>
    </row>
    <row r="89" spans="1:6" ht="43.2" x14ac:dyDescent="0.3">
      <c r="E89" s="2" t="s">
        <v>28</v>
      </c>
      <c r="F89" t="s">
        <v>29</v>
      </c>
    </row>
    <row r="91" spans="1:6" x14ac:dyDescent="0.3">
      <c r="A91" s="1" t="s">
        <v>30</v>
      </c>
      <c r="F91" s="3">
        <v>0.15</v>
      </c>
    </row>
    <row r="93" spans="1:6" x14ac:dyDescent="0.3">
      <c r="A93" s="1" t="s">
        <v>31</v>
      </c>
      <c r="F93" s="1" t="s">
        <v>32</v>
      </c>
    </row>
    <row r="94" spans="1:6" x14ac:dyDescent="0.3">
      <c r="E94" s="2"/>
    </row>
    <row r="95" spans="1:6" x14ac:dyDescent="0.3">
      <c r="A95" s="1" t="s">
        <v>33</v>
      </c>
    </row>
    <row r="96" spans="1:6" x14ac:dyDescent="0.3">
      <c r="A96" s="1" t="s">
        <v>34</v>
      </c>
    </row>
  </sheetData>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Guide</vt:lpstr>
      <vt:lpstr>Calculator</vt:lpstr>
      <vt:lpstr>Sliding scale</vt:lpstr>
      <vt:lpstr>Inputs</vt:lpstr>
    </vt:vector>
  </TitlesOfParts>
  <Company>Discovery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 Sank</dc:creator>
  <cp:lastModifiedBy>Stuart Johnson</cp:lastModifiedBy>
  <dcterms:created xsi:type="dcterms:W3CDTF">2019-03-14T09:55:04Z</dcterms:created>
  <dcterms:modified xsi:type="dcterms:W3CDTF">2024-06-24T20:24:24Z</dcterms:modified>
</cp:coreProperties>
</file>